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25" activeTab="1"/>
  </bookViews>
  <sheets>
    <sheet name="Affl. Prov. 2011 - Lunedì" sheetId="1" r:id="rId1"/>
    <sheet name="Riepiloghi" sheetId="2" r:id="rId2"/>
    <sheet name="Riep.collegi" sheetId="3" r:id="rId3"/>
    <sheet name="pwp" sheetId="4" r:id="rId4"/>
  </sheets>
  <definedNames>
    <definedName name="_xlnm.Print_Area" localSheetId="1">'Riepiloghi'!$B$2:$F$21</definedName>
    <definedName name="Z_4AE458EC_315F_4119_99DD_BC89780658BC_.wvu.PrintArea" localSheetId="1" hidden="1">'Riepiloghi'!$B$2:$F$21</definedName>
    <definedName name="Z_A2B2D2BA_92DF_45B1_B15D_9D70F63305A7_.wvu.PrintArea" localSheetId="1" hidden="1">'Riepiloghi'!$B$2:$F$21</definedName>
    <definedName name="Z_DAF4CCB9_DD96_4D7D_A1FE_FED2D1424E8B_.wvu.PrintArea" localSheetId="1" hidden="1">'Riepiloghi'!$B$2:$F$21</definedName>
  </definedNames>
  <calcPr fullCalcOnLoad="1"/>
</workbook>
</file>

<file path=xl/sharedStrings.xml><?xml version="1.0" encoding="utf-8"?>
<sst xmlns="http://schemas.openxmlformats.org/spreadsheetml/2006/main" count="261" uniqueCount="124">
  <si>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</si>
  <si>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</si>
  <si>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</si>
  <si>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</si>
  <si>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</si>
  <si>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</si>
  <si>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</si>
  <si>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</si>
  <si>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</si>
  <si>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</si>
  <si>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02</t>
  </si>
  <si>
    <t>03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</si>
  <si>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</si>
  <si>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</si>
  <si>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</si>
  <si>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</si>
  <si>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</si>
  <si>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</si>
  <si>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</si>
  <si>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</si>
  <si>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</si>
  <si>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</si>
  <si>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</si>
  <si>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</si>
  <si>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</si>
  <si>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</si>
  <si>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</si>
  <si>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</si>
  <si>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</si>
  <si>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</si>
  <si>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</si>
  <si>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</si>
  <si>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</si>
  <si>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</si>
  <si>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</si>
  <si>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</si>
  <si>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</si>
  <si>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</si>
  <si>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</si>
  <si>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</si>
  <si>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</si>
  <si>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</si>
  <si>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</si>
  <si>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</si>
  <si>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</si>
  <si>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</si>
  <si>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</si>
  <si>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</si>
  <si>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</si>
  <si>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</si>
  <si>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</si>
  <si>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</si>
  <si>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</si>
  <si>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</si>
  <si>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</si>
  <si>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</si>
  <si>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</si>
  <si>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</si>
  <si>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</si>
  <si>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</si>
  <si>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</si>
  <si>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</si>
  <si>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</si>
  <si>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</si>
  <si>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</si>
  <si>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</si>
  <si>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</si>
  <si>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</si>
  <si>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</si>
  <si>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</si>
  <si>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</si>
  <si>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</si>
  <si>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</si>
  <si>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</si>
  <si>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</si>
  <si>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</si>
  <si>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</si>
  <si>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</si>
  <si>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</si>
  <si>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</si>
  <si>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</si>
  <si>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</si>
  <si>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</si>
  <si>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</si>
  <si>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</si>
  <si>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</si>
  <si>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</si>
  <si>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</si>
  <si>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</si>
  <si>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</si>
  <si>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Femmine</t>
  </si>
  <si>
    <t>ore</t>
  </si>
  <si>
    <t>Centro Elaborazione Dati</t>
  </si>
  <si>
    <t>Comune di Vercelli</t>
  </si>
  <si>
    <t xml:space="preserve">  LICEO SCIENTIFICO AVOGADRO</t>
  </si>
  <si>
    <t>OSPEDALE SANT'ANDREA</t>
  </si>
  <si>
    <t>CORSO ABBIATE</t>
  </si>
  <si>
    <t>Sezioni scrutinate</t>
  </si>
  <si>
    <t xml:space="preserve">su </t>
  </si>
  <si>
    <t>Iscritti Maschi</t>
  </si>
  <si>
    <t>Iscritti   Totali</t>
  </si>
  <si>
    <t>Votanti  Totali</t>
  </si>
  <si>
    <t>Percent. Totali</t>
  </si>
  <si>
    <t>Iscritti Femmine</t>
  </si>
  <si>
    <t>Votanti Femmine</t>
  </si>
  <si>
    <t>Percent. Femmine</t>
  </si>
  <si>
    <t>Percent. Maschi</t>
  </si>
  <si>
    <t>Votanti Maschi</t>
  </si>
  <si>
    <t>Affluenze Lunedì</t>
  </si>
  <si>
    <t>COMANDO POLIZIA MUNICIPALE</t>
  </si>
  <si>
    <t>VIA DONIZETTI</t>
  </si>
  <si>
    <t>Collegio I</t>
  </si>
  <si>
    <t>Collegio II</t>
  </si>
  <si>
    <t>Collegio III</t>
  </si>
  <si>
    <t>Collegio IV</t>
  </si>
  <si>
    <t>Collegio V</t>
  </si>
  <si>
    <t>Totale</t>
  </si>
  <si>
    <t xml:space="preserve">Femmine </t>
  </si>
  <si>
    <t>Percentuale</t>
  </si>
  <si>
    <t xml:space="preserve">  </t>
  </si>
  <si>
    <t>Provinciali</t>
  </si>
  <si>
    <t>Ballottaggio</t>
  </si>
  <si>
    <t>29 - 30 Maggio 2011</t>
  </si>
  <si>
    <t>Affluenza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</si>
</sst>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h\.mm\.ss"/>
    <numFmt numFmtId="172" formatCode="h:mm;@"/>
    <numFmt numFmtId="173" formatCode="_-[$€-2]\ * #,##0.00_-;\-[$€-2]\ * #,##0.00_-;_-[$€-2]\ * &quot;-&quot;??_-"/>
    <numFmt numFmtId="174" formatCode="#,##0.00_ ;\-#,##0.00\ "/>
    <numFmt numFmtId="175" formatCode="#,##0_ ;\-#,##0\ "/>
    <numFmt numFmtId="176" formatCode="0_ ;\-0\ 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8"/>
      <color indexed="9"/>
      <name val="Arial"/>
      <family val="0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1" fontId="1" fillId="4" borderId="15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 horizontal="center"/>
    </xf>
    <xf numFmtId="1" fontId="0" fillId="23" borderId="16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Alignment="1" applyProtection="1">
      <alignment horizontal="center"/>
      <protection/>
    </xf>
    <xf numFmtId="1" fontId="1" fillId="4" borderId="21" xfId="0" applyNumberFormat="1" applyFont="1" applyFill="1" applyBorder="1" applyAlignment="1" applyProtection="1">
      <alignment horizontal="center"/>
      <protection/>
    </xf>
    <xf numFmtId="10" fontId="3" fillId="0" borderId="16" xfId="0" applyNumberFormat="1" applyFont="1" applyBorder="1" applyAlignment="1" applyProtection="1">
      <alignment horizontal="center"/>
      <protection/>
    </xf>
    <xf numFmtId="10" fontId="4" fillId="0" borderId="2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2" borderId="0" xfId="0" applyFill="1" applyAlignment="1" applyProtection="1">
      <alignment/>
      <protection/>
    </xf>
    <xf numFmtId="1" fontId="0" fillId="22" borderId="0" xfId="0" applyNumberFormat="1" applyFill="1" applyBorder="1" applyAlignment="1" applyProtection="1">
      <alignment horizontal="center"/>
      <protection/>
    </xf>
    <xf numFmtId="0" fontId="0" fillId="22" borderId="0" xfId="0" applyFill="1" applyAlignment="1" applyProtection="1">
      <alignment horizontal="center"/>
      <protection/>
    </xf>
    <xf numFmtId="1" fontId="1" fillId="23" borderId="22" xfId="0" applyNumberFormat="1" applyFont="1" applyFill="1" applyBorder="1" applyAlignment="1" applyProtection="1">
      <alignment horizontal="center"/>
      <protection/>
    </xf>
    <xf numFmtId="1" fontId="1" fillId="25" borderId="17" xfId="0" applyNumberFormat="1" applyFont="1" applyFill="1" applyBorder="1" applyAlignment="1">
      <alignment horizontal="center"/>
    </xf>
    <xf numFmtId="10" fontId="1" fillId="24" borderId="23" xfId="0" applyNumberFormat="1" applyFont="1" applyFill="1" applyBorder="1" applyAlignment="1">
      <alignment horizontal="center"/>
    </xf>
    <xf numFmtId="0" fontId="0" fillId="16" borderId="0" xfId="0" applyFont="1" applyFill="1" applyAlignment="1" applyProtection="1">
      <alignment horizontal="center"/>
      <protection/>
    </xf>
    <xf numFmtId="0" fontId="0" fillId="16" borderId="0" xfId="0" applyFill="1" applyAlignment="1" applyProtection="1">
      <alignment shrinkToFit="1"/>
      <protection/>
    </xf>
    <xf numFmtId="0" fontId="0" fillId="16" borderId="0" xfId="0" applyFill="1" applyAlignment="1" applyProtection="1">
      <alignment/>
      <protection/>
    </xf>
    <xf numFmtId="20" fontId="0" fillId="1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16" borderId="0" xfId="0" applyFont="1" applyFill="1" applyAlignment="1" applyProtection="1">
      <alignment horizontal="center" shrinkToFit="1"/>
      <protection/>
    </xf>
    <xf numFmtId="0" fontId="0" fillId="16" borderId="0" xfId="0" applyFill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4" borderId="24" xfId="0" applyNumberFormat="1" applyFont="1" applyFill="1" applyBorder="1" applyAlignment="1" applyProtection="1">
      <alignment horizontal="center"/>
      <protection/>
    </xf>
    <xf numFmtId="1" fontId="1" fillId="4" borderId="25" xfId="0" applyNumberFormat="1" applyFont="1" applyFill="1" applyBorder="1" applyAlignment="1" applyProtection="1">
      <alignment horizontal="center"/>
      <protection/>
    </xf>
    <xf numFmtId="1" fontId="0" fillId="25" borderId="26" xfId="0" applyNumberFormat="1" applyFont="1" applyFill="1" applyBorder="1" applyAlignment="1" applyProtection="1">
      <alignment horizontal="center"/>
      <protection/>
    </xf>
    <xf numFmtId="1" fontId="0" fillId="25" borderId="13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4" borderId="27" xfId="0" applyNumberFormat="1" applyFont="1" applyFill="1" applyBorder="1" applyAlignment="1" applyProtection="1">
      <alignment horizontal="center"/>
      <protection/>
    </xf>
    <xf numFmtId="1" fontId="1" fillId="4" borderId="28" xfId="0" applyNumberFormat="1" applyFont="1" applyFill="1" applyBorder="1" applyAlignment="1" applyProtection="1">
      <alignment horizontal="center"/>
      <protection/>
    </xf>
    <xf numFmtId="1" fontId="0" fillId="25" borderId="28" xfId="0" applyNumberFormat="1" applyFont="1" applyFill="1" applyBorder="1" applyAlignment="1" applyProtection="1">
      <alignment horizontal="center"/>
      <protection/>
    </xf>
    <xf numFmtId="1" fontId="0" fillId="25" borderId="2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26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24" borderId="0" xfId="0" applyNumberFormat="1" applyFill="1" applyBorder="1" applyAlignment="1">
      <alignment horizontal="center"/>
    </xf>
    <xf numFmtId="0" fontId="0" fillId="16" borderId="0" xfId="0" applyFill="1" applyAlignment="1" applyProtection="1">
      <alignment horizontal="center"/>
      <protection/>
    </xf>
    <xf numFmtId="0" fontId="0" fillId="16" borderId="0" xfId="0" applyFill="1" applyAlignment="1" applyProtection="1">
      <alignment horizontal="left"/>
      <protection/>
    </xf>
    <xf numFmtId="1" fontId="0" fillId="25" borderId="29" xfId="0" applyNumberFormat="1" applyFont="1" applyFill="1" applyBorder="1" applyAlignment="1" applyProtection="1">
      <alignment horizontal="center"/>
      <protection/>
    </xf>
    <xf numFmtId="1" fontId="0" fillId="25" borderId="27" xfId="0" applyNumberFormat="1" applyFont="1" applyFill="1" applyBorder="1" applyAlignment="1" applyProtection="1">
      <alignment horizontal="center"/>
      <protection/>
    </xf>
    <xf numFmtId="10" fontId="0" fillId="0" borderId="16" xfId="0" applyNumberFormat="1" applyFont="1" applyBorder="1" applyAlignment="1" applyProtection="1">
      <alignment horizontal="center"/>
      <protection/>
    </xf>
    <xf numFmtId="1" fontId="1" fillId="23" borderId="30" xfId="0" applyNumberFormat="1" applyFont="1" applyFill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/>
      <protection/>
    </xf>
    <xf numFmtId="1" fontId="1" fillId="23" borderId="2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0" fontId="1" fillId="24" borderId="31" xfId="0" applyNumberFormat="1" applyFont="1" applyFill="1" applyBorder="1" applyAlignment="1">
      <alignment horizontal="center"/>
    </xf>
    <xf numFmtId="1" fontId="1" fillId="25" borderId="15" xfId="0" applyNumberFormat="1" applyFont="1" applyFill="1" applyBorder="1" applyAlignment="1">
      <alignment horizontal="center"/>
    </xf>
    <xf numFmtId="1" fontId="1" fillId="25" borderId="16" xfId="0" applyNumberFormat="1" applyFont="1" applyFill="1" applyBorder="1" applyAlignment="1">
      <alignment horizontal="center"/>
    </xf>
    <xf numFmtId="1" fontId="6" fillId="24" borderId="14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0" fontId="1" fillId="0" borderId="32" xfId="0" applyNumberFormat="1" applyFont="1" applyBorder="1" applyAlignment="1" applyProtection="1">
      <alignment horizontal="center"/>
      <protection/>
    </xf>
    <xf numFmtId="0" fontId="0" fillId="4" borderId="16" xfId="0" applyFill="1" applyBorder="1" applyAlignment="1">
      <alignment horizontal="center"/>
    </xf>
    <xf numFmtId="0" fontId="0" fillId="16" borderId="0" xfId="0" applyFill="1" applyAlignment="1" applyProtection="1">
      <alignment horizontal="right"/>
      <protection/>
    </xf>
    <xf numFmtId="1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NumberFormat="1" applyFill="1" applyBorder="1" applyAlignment="1">
      <alignment wrapText="1"/>
    </xf>
    <xf numFmtId="1" fontId="0" fillId="24" borderId="13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0" borderId="13" xfId="0" applyBorder="1" applyAlignment="1">
      <alignment/>
    </xf>
    <xf numFmtId="10" fontId="0" fillId="24" borderId="0" xfId="0" applyNumberForma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1" fontId="1" fillId="24" borderId="33" xfId="0" applyNumberFormat="1" applyFont="1" applyFill="1" applyBorder="1" applyAlignment="1">
      <alignment horizontal="center"/>
    </xf>
    <xf numFmtId="10" fontId="1" fillId="24" borderId="33" xfId="0" applyNumberFormat="1" applyFont="1" applyFill="1" applyBorder="1" applyAlignment="1">
      <alignment horizontal="center"/>
    </xf>
    <xf numFmtId="10" fontId="1" fillId="24" borderId="34" xfId="0" applyNumberFormat="1" applyFont="1" applyFill="1" applyBorder="1" applyAlignment="1">
      <alignment horizontal="center"/>
    </xf>
    <xf numFmtId="0" fontId="1" fillId="24" borderId="3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10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" fontId="0" fillId="24" borderId="33" xfId="0" applyNumberFormat="1" applyFont="1" applyFill="1" applyBorder="1" applyAlignment="1">
      <alignment horizontal="center"/>
    </xf>
    <xf numFmtId="49" fontId="7" fillId="16" borderId="0" xfId="0" applyNumberFormat="1" applyFont="1" applyFill="1" applyAlignment="1" applyProtection="1">
      <alignment horizontal="center" wrapText="1"/>
      <protection/>
    </xf>
    <xf numFmtId="10" fontId="25" fillId="6" borderId="0" xfId="0" applyNumberFormat="1" applyFont="1" applyFill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5" borderId="36" xfId="0" applyNumberFormat="1" applyFont="1" applyFill="1" applyBorder="1" applyAlignment="1" applyProtection="1">
      <alignment horizontal="center"/>
      <protection/>
    </xf>
    <xf numFmtId="1" fontId="0" fillId="25" borderId="37" xfId="0" applyNumberFormat="1" applyFont="1" applyFill="1" applyBorder="1" applyAlignment="1" applyProtection="1">
      <alignment horizontal="center"/>
      <protection/>
    </xf>
    <xf numFmtId="1" fontId="0" fillId="25" borderId="38" xfId="0" applyNumberFormat="1" applyFont="1" applyFill="1" applyBorder="1" applyAlignment="1" applyProtection="1">
      <alignment horizontal="center"/>
      <protection/>
    </xf>
    <xf numFmtId="1" fontId="0" fillId="0" borderId="39" xfId="0" applyNumberFormat="1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" fontId="0" fillId="24" borderId="41" xfId="0" applyNumberFormat="1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" fontId="0" fillId="24" borderId="43" xfId="0" applyNumberFormat="1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5" fillId="24" borderId="1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1" fontId="0" fillId="25" borderId="39" xfId="0" applyNumberFormat="1" applyFont="1" applyFill="1" applyBorder="1" applyAlignment="1">
      <alignment horizontal="center" wrapText="1"/>
    </xf>
    <xf numFmtId="1" fontId="0" fillId="25" borderId="41" xfId="0" applyNumberFormat="1" applyFont="1" applyFill="1" applyBorder="1" applyAlignment="1">
      <alignment horizontal="center" wrapText="1"/>
    </xf>
    <xf numFmtId="1" fontId="0" fillId="25" borderId="43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0" fillId="4" borderId="24" xfId="0" applyNumberFormat="1" applyFill="1" applyBorder="1" applyAlignment="1">
      <alignment horizontal="center" wrapText="1"/>
    </xf>
    <xf numFmtId="1" fontId="0" fillId="4" borderId="44" xfId="0" applyNumberFormat="1" applyFill="1" applyBorder="1" applyAlignment="1">
      <alignment horizontal="center" wrapText="1"/>
    </xf>
    <xf numFmtId="1" fontId="0" fillId="4" borderId="45" xfId="0" applyNumberFormat="1" applyFill="1" applyBorder="1" applyAlignment="1">
      <alignment horizontal="center" wrapText="1"/>
    </xf>
    <xf numFmtId="1" fontId="0" fillId="4" borderId="46" xfId="0" applyNumberForma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25" fillId="6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4774AB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743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180975</xdr:colOff>
      <xdr:row>3</xdr:row>
      <xdr:rowOff>38100</xdr:rowOff>
    </xdr:to>
    <xdr:pic>
      <xdr:nvPicPr>
        <xdr:cNvPr id="2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1</xdr:col>
      <xdr:colOff>476250</xdr:colOff>
      <xdr:row>4</xdr:row>
      <xdr:rowOff>0</xdr:rowOff>
    </xdr:to>
    <xdr:pic>
      <xdr:nvPicPr>
        <xdr:cNvPr id="1" name="Picture 1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0025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0</xdr:col>
      <xdr:colOff>466725</xdr:colOff>
      <xdr:row>4</xdr:row>
      <xdr:rowOff>28575</xdr:rowOff>
    </xdr:to>
    <xdr:pic>
      <xdr:nvPicPr>
        <xdr:cNvPr id="1" name="Picture 4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zoomScalePageLayoutView="0" workbookViewId="0" topLeftCell="E20">
      <selection activeCell="M58" sqref="M58"/>
    </sheetView>
  </sheetViews>
  <sheetFormatPr defaultColWidth="8.8515625" defaultRowHeight="12.75"/>
  <cols>
    <col min="1" max="1" width="4.57421875" style="20" customWidth="1"/>
    <col min="2" max="2" width="34.421875" style="20" customWidth="1"/>
    <col min="3" max="3" width="24.57421875" style="20" customWidth="1"/>
    <col min="4" max="4" width="4.7109375" style="20" customWidth="1"/>
    <col min="5" max="7" width="14.7109375" style="35" customWidth="1"/>
    <col min="8" max="8" width="6.00390625" style="20" customWidth="1"/>
    <col min="9" max="14" width="10.28125" style="20" customWidth="1"/>
    <col min="15" max="15" width="4.7109375" style="20" customWidth="1"/>
    <col min="16" max="21" width="10.57421875" style="20" customWidth="1"/>
    <col min="22" max="22" width="4.8515625" style="20" customWidth="1"/>
    <col min="23" max="23" width="7.28125" style="20" customWidth="1"/>
    <col min="24" max="24" width="7.7109375" style="20" customWidth="1"/>
    <col min="25" max="25" width="7.00390625" style="20" customWidth="1"/>
    <col min="26" max="31" width="10.421875" style="20" customWidth="1"/>
    <col min="32" max="16384" width="8.8515625" style="20" customWidth="1"/>
  </cols>
  <sheetData>
    <row r="2" spans="5:11" ht="12.75">
      <c r="E2" s="27" t="s">
        <v>120</v>
      </c>
      <c r="F2" s="28"/>
      <c r="G2" s="28" t="s">
        <v>108</v>
      </c>
      <c r="H2" s="29"/>
      <c r="I2" s="30"/>
      <c r="J2" s="66" t="s">
        <v>91</v>
      </c>
      <c r="K2" s="30">
        <v>0.6458333333333334</v>
      </c>
    </row>
    <row r="3" spans="2:11" ht="12.75">
      <c r="B3" s="31"/>
      <c r="C3" s="32"/>
      <c r="D3" s="32"/>
      <c r="E3" s="33" t="s">
        <v>121</v>
      </c>
      <c r="F3" s="28"/>
      <c r="G3" s="34" t="s">
        <v>92</v>
      </c>
      <c r="H3" s="29"/>
      <c r="I3" s="29"/>
      <c r="J3" s="29"/>
      <c r="K3" s="29"/>
    </row>
    <row r="4" spans="2:11" ht="13.5" customHeight="1">
      <c r="B4" s="31"/>
      <c r="C4" s="32"/>
      <c r="D4" s="32"/>
      <c r="E4" s="85" t="s">
        <v>122</v>
      </c>
      <c r="F4" s="28"/>
      <c r="G4" s="29" t="s">
        <v>93</v>
      </c>
      <c r="H4" s="29"/>
      <c r="I4" s="29"/>
      <c r="J4" s="50"/>
      <c r="K4" s="51"/>
    </row>
    <row r="5" ht="13.5" thickBot="1"/>
    <row r="6" spans="3:14" ht="13.5" thickBot="1">
      <c r="C6" s="36">
        <f ca="1">NOW()</f>
        <v>40693.64806446759</v>
      </c>
      <c r="I6" s="88" t="str">
        <f>$E$2&amp;" "&amp;$E$3&amp;" "&amp;$E$4&amp;" "&amp;$G$2&amp;" "&amp;$J$2&amp;" "&amp;TEXT(K2,"h.mm")</f>
        <v>Provinciali Ballottaggio 29 - 30 Maggio 2011 Affluenze Lunedì ore 15.30</v>
      </c>
      <c r="J6" s="89"/>
      <c r="K6" s="89"/>
      <c r="L6" s="89"/>
      <c r="M6" s="89"/>
      <c r="N6" s="90"/>
    </row>
    <row r="7" spans="5:14" ht="12.75">
      <c r="E7" s="37" t="s">
        <v>0</v>
      </c>
      <c r="F7" s="38" t="s">
        <v>0</v>
      </c>
      <c r="G7" s="38" t="s">
        <v>0</v>
      </c>
      <c r="I7" s="52" t="s">
        <v>86</v>
      </c>
      <c r="J7" s="39" t="s">
        <v>87</v>
      </c>
      <c r="K7" s="39" t="s">
        <v>86</v>
      </c>
      <c r="L7" s="39" t="s">
        <v>87</v>
      </c>
      <c r="M7" s="39" t="s">
        <v>86</v>
      </c>
      <c r="N7" s="40" t="s">
        <v>87</v>
      </c>
    </row>
    <row r="8" spans="1:14" ht="13.5" thickBot="1">
      <c r="A8" s="41" t="s">
        <v>1</v>
      </c>
      <c r="B8" s="41" t="s">
        <v>2</v>
      </c>
      <c r="C8" s="41" t="s">
        <v>3</v>
      </c>
      <c r="D8" s="41" t="s">
        <v>4</v>
      </c>
      <c r="E8" s="42" t="s">
        <v>5</v>
      </c>
      <c r="F8" s="43" t="s">
        <v>90</v>
      </c>
      <c r="G8" s="43" t="s">
        <v>6</v>
      </c>
      <c r="H8" s="41" t="s">
        <v>1</v>
      </c>
      <c r="I8" s="53" t="s">
        <v>5</v>
      </c>
      <c r="J8" s="44" t="s">
        <v>5</v>
      </c>
      <c r="K8" s="44" t="s">
        <v>90</v>
      </c>
      <c r="L8" s="44" t="s">
        <v>90</v>
      </c>
      <c r="M8" s="44" t="s">
        <v>6</v>
      </c>
      <c r="N8" s="45" t="s">
        <v>6</v>
      </c>
    </row>
    <row r="9" spans="1:14" ht="12.75">
      <c r="A9" s="19" t="s">
        <v>7</v>
      </c>
      <c r="B9" s="19" t="s">
        <v>8</v>
      </c>
      <c r="C9" s="46" t="s">
        <v>9</v>
      </c>
      <c r="D9" s="19"/>
      <c r="E9" s="65">
        <v>462</v>
      </c>
      <c r="F9" s="65">
        <v>524</v>
      </c>
      <c r="G9" s="15">
        <f aca="true" t="shared" si="0" ref="G9:G40">SUM(E9:F9)</f>
        <v>986</v>
      </c>
      <c r="H9" s="19" t="s">
        <v>7</v>
      </c>
      <c r="I9" s="14">
        <v>205</v>
      </c>
      <c r="J9" s="54">
        <f aca="true" t="shared" si="1" ref="J9:J40">(I9/E9)</f>
        <v>0.44372294372294374</v>
      </c>
      <c r="K9" s="14">
        <v>252</v>
      </c>
      <c r="L9" s="54">
        <f aca="true" t="shared" si="2" ref="L9:L40">(K9/F9)</f>
        <v>0.48091603053435117</v>
      </c>
      <c r="M9" s="87">
        <f>SUM(I9+K9)</f>
        <v>457</v>
      </c>
      <c r="N9" s="17">
        <f aca="true" t="shared" si="3" ref="N9:N40">(M9/G9)</f>
        <v>0.4634888438133874</v>
      </c>
    </row>
    <row r="10" spans="1:14" ht="12.75">
      <c r="A10" s="19" t="s">
        <v>10</v>
      </c>
      <c r="B10" s="19" t="s">
        <v>8</v>
      </c>
      <c r="C10" s="46" t="s">
        <v>9</v>
      </c>
      <c r="D10" s="19"/>
      <c r="E10" s="65">
        <v>289</v>
      </c>
      <c r="F10" s="65">
        <v>465</v>
      </c>
      <c r="G10" s="15">
        <f t="shared" si="0"/>
        <v>754</v>
      </c>
      <c r="H10" s="19" t="s">
        <v>10</v>
      </c>
      <c r="I10" s="14">
        <v>146</v>
      </c>
      <c r="J10" s="54">
        <f t="shared" si="1"/>
        <v>0.5051903114186851</v>
      </c>
      <c r="K10" s="14">
        <v>198</v>
      </c>
      <c r="L10" s="54">
        <f t="shared" si="2"/>
        <v>0.4258064516129032</v>
      </c>
      <c r="M10" s="87">
        <f>SUM(I10+K10)</f>
        <v>344</v>
      </c>
      <c r="N10" s="17">
        <f t="shared" si="3"/>
        <v>0.4562334217506631</v>
      </c>
    </row>
    <row r="11" spans="1:14" ht="12.75">
      <c r="A11" s="19" t="s">
        <v>11</v>
      </c>
      <c r="B11" s="19" t="s">
        <v>20</v>
      </c>
      <c r="C11" s="19" t="s">
        <v>21</v>
      </c>
      <c r="D11" s="19"/>
      <c r="E11" s="65">
        <v>372</v>
      </c>
      <c r="F11" s="65">
        <v>388</v>
      </c>
      <c r="G11" s="15">
        <f t="shared" si="0"/>
        <v>760</v>
      </c>
      <c r="H11" s="19" t="s">
        <v>11</v>
      </c>
      <c r="I11" s="14">
        <v>137</v>
      </c>
      <c r="J11" s="54">
        <f t="shared" si="1"/>
        <v>0.3682795698924731</v>
      </c>
      <c r="K11" s="14">
        <v>140</v>
      </c>
      <c r="L11" s="54">
        <f t="shared" si="2"/>
        <v>0.36082474226804123</v>
      </c>
      <c r="M11" s="87">
        <f aca="true" t="shared" si="4" ref="M11:M56">SUM(I11+K11)</f>
        <v>277</v>
      </c>
      <c r="N11" s="17">
        <f t="shared" si="3"/>
        <v>0.36447368421052634</v>
      </c>
    </row>
    <row r="12" spans="1:14" ht="12.75">
      <c r="A12" s="19" t="s">
        <v>13</v>
      </c>
      <c r="B12" s="19" t="s">
        <v>14</v>
      </c>
      <c r="C12" s="19" t="s">
        <v>15</v>
      </c>
      <c r="D12" s="19">
        <v>48</v>
      </c>
      <c r="E12" s="65">
        <v>361</v>
      </c>
      <c r="F12" s="65">
        <v>412</v>
      </c>
      <c r="G12" s="15">
        <f t="shared" si="0"/>
        <v>773</v>
      </c>
      <c r="H12" s="19" t="s">
        <v>13</v>
      </c>
      <c r="I12" s="14">
        <v>185</v>
      </c>
      <c r="J12" s="54">
        <f t="shared" si="1"/>
        <v>0.5124653739612188</v>
      </c>
      <c r="K12" s="14">
        <v>230</v>
      </c>
      <c r="L12" s="54">
        <f t="shared" si="2"/>
        <v>0.558252427184466</v>
      </c>
      <c r="M12" s="87">
        <f t="shared" si="4"/>
        <v>415</v>
      </c>
      <c r="N12" s="17">
        <f t="shared" si="3"/>
        <v>0.536869340232859</v>
      </c>
    </row>
    <row r="13" spans="1:14" ht="12.75">
      <c r="A13" s="19" t="s">
        <v>16</v>
      </c>
      <c r="B13" s="19" t="s">
        <v>14</v>
      </c>
      <c r="C13" s="19" t="s">
        <v>15</v>
      </c>
      <c r="D13" s="19">
        <v>48</v>
      </c>
      <c r="E13" s="65">
        <v>329</v>
      </c>
      <c r="F13" s="65">
        <v>370</v>
      </c>
      <c r="G13" s="15">
        <f t="shared" si="0"/>
        <v>699</v>
      </c>
      <c r="H13" s="19" t="s">
        <v>16</v>
      </c>
      <c r="I13" s="14">
        <v>171</v>
      </c>
      <c r="J13" s="54">
        <f t="shared" si="1"/>
        <v>0.5197568389057751</v>
      </c>
      <c r="K13" s="14">
        <v>178</v>
      </c>
      <c r="L13" s="54">
        <f t="shared" si="2"/>
        <v>0.4810810810810811</v>
      </c>
      <c r="M13" s="87">
        <f t="shared" si="4"/>
        <v>349</v>
      </c>
      <c r="N13" s="17">
        <f t="shared" si="3"/>
        <v>0.49928469241773965</v>
      </c>
    </row>
    <row r="14" spans="1:14" ht="12.75">
      <c r="A14" s="19" t="s">
        <v>17</v>
      </c>
      <c r="B14" s="19" t="s">
        <v>14</v>
      </c>
      <c r="C14" s="19" t="s">
        <v>15</v>
      </c>
      <c r="D14" s="19">
        <v>48</v>
      </c>
      <c r="E14" s="65">
        <v>391</v>
      </c>
      <c r="F14" s="65">
        <v>418</v>
      </c>
      <c r="G14" s="15">
        <f t="shared" si="0"/>
        <v>809</v>
      </c>
      <c r="H14" s="19" t="s">
        <v>17</v>
      </c>
      <c r="I14" s="14">
        <v>222</v>
      </c>
      <c r="J14" s="54">
        <f t="shared" si="1"/>
        <v>0.5677749360613811</v>
      </c>
      <c r="K14" s="14">
        <v>229</v>
      </c>
      <c r="L14" s="54">
        <f t="shared" si="2"/>
        <v>0.5478468899521531</v>
      </c>
      <c r="M14" s="87">
        <f t="shared" si="4"/>
        <v>451</v>
      </c>
      <c r="N14" s="17">
        <f t="shared" si="3"/>
        <v>0.5574783683559951</v>
      </c>
    </row>
    <row r="15" spans="1:14" ht="12.75">
      <c r="A15" s="19" t="s">
        <v>18</v>
      </c>
      <c r="B15" s="19" t="s">
        <v>14</v>
      </c>
      <c r="C15" s="19" t="s">
        <v>15</v>
      </c>
      <c r="D15" s="19">
        <v>48</v>
      </c>
      <c r="E15" s="65">
        <v>352</v>
      </c>
      <c r="F15" s="65">
        <v>393</v>
      </c>
      <c r="G15" s="15">
        <f t="shared" si="0"/>
        <v>745</v>
      </c>
      <c r="H15" s="19" t="s">
        <v>18</v>
      </c>
      <c r="I15" s="14">
        <v>176</v>
      </c>
      <c r="J15" s="54">
        <f t="shared" si="1"/>
        <v>0.5</v>
      </c>
      <c r="K15" s="14">
        <v>211</v>
      </c>
      <c r="L15" s="54">
        <f t="shared" si="2"/>
        <v>0.5368956743002544</v>
      </c>
      <c r="M15" s="87">
        <f t="shared" si="4"/>
        <v>387</v>
      </c>
      <c r="N15" s="17">
        <f t="shared" si="3"/>
        <v>0.5194630872483221</v>
      </c>
    </row>
    <row r="16" spans="1:14" ht="12.75">
      <c r="A16" s="19" t="s">
        <v>19</v>
      </c>
      <c r="B16" s="19" t="s">
        <v>20</v>
      </c>
      <c r="C16" s="19" t="s">
        <v>21</v>
      </c>
      <c r="D16" s="19"/>
      <c r="E16" s="65">
        <v>368</v>
      </c>
      <c r="F16" s="65">
        <v>381</v>
      </c>
      <c r="G16" s="15">
        <f t="shared" si="0"/>
        <v>749</v>
      </c>
      <c r="H16" s="19" t="s">
        <v>19</v>
      </c>
      <c r="I16" s="14">
        <v>193</v>
      </c>
      <c r="J16" s="54">
        <f t="shared" si="1"/>
        <v>0.5244565217391305</v>
      </c>
      <c r="K16" s="14">
        <v>211</v>
      </c>
      <c r="L16" s="54">
        <f t="shared" si="2"/>
        <v>0.5538057742782152</v>
      </c>
      <c r="M16" s="87">
        <f t="shared" si="4"/>
        <v>404</v>
      </c>
      <c r="N16" s="17">
        <f t="shared" si="3"/>
        <v>0.5393858477970628</v>
      </c>
    </row>
    <row r="17" spans="1:14" ht="12.75">
      <c r="A17" s="19" t="s">
        <v>22</v>
      </c>
      <c r="B17" s="19" t="s">
        <v>23</v>
      </c>
      <c r="C17" s="19" t="s">
        <v>24</v>
      </c>
      <c r="D17" s="19"/>
      <c r="E17" s="65">
        <v>447</v>
      </c>
      <c r="F17" s="65">
        <v>492</v>
      </c>
      <c r="G17" s="15">
        <f t="shared" si="0"/>
        <v>939</v>
      </c>
      <c r="H17" s="19" t="s">
        <v>22</v>
      </c>
      <c r="I17" s="14">
        <v>241</v>
      </c>
      <c r="J17" s="54">
        <f t="shared" si="1"/>
        <v>0.5391498881431768</v>
      </c>
      <c r="K17" s="14">
        <v>248</v>
      </c>
      <c r="L17" s="54">
        <f t="shared" si="2"/>
        <v>0.5040650406504065</v>
      </c>
      <c r="M17" s="87">
        <f t="shared" si="4"/>
        <v>489</v>
      </c>
      <c r="N17" s="17">
        <f t="shared" si="3"/>
        <v>0.5207667731629393</v>
      </c>
    </row>
    <row r="18" spans="1:14" ht="12.75">
      <c r="A18" s="19" t="s">
        <v>25</v>
      </c>
      <c r="B18" s="19" t="s">
        <v>26</v>
      </c>
      <c r="C18" s="19" t="s">
        <v>27</v>
      </c>
      <c r="D18" s="19"/>
      <c r="E18" s="65">
        <v>393</v>
      </c>
      <c r="F18" s="65">
        <v>466</v>
      </c>
      <c r="G18" s="15">
        <f t="shared" si="0"/>
        <v>859</v>
      </c>
      <c r="H18" s="19" t="s">
        <v>25</v>
      </c>
      <c r="I18" s="14">
        <v>226</v>
      </c>
      <c r="J18" s="54">
        <f t="shared" si="1"/>
        <v>0.5750636132315522</v>
      </c>
      <c r="K18" s="14">
        <v>271</v>
      </c>
      <c r="L18" s="54">
        <f t="shared" si="2"/>
        <v>0.5815450643776824</v>
      </c>
      <c r="M18" s="87">
        <f t="shared" si="4"/>
        <v>497</v>
      </c>
      <c r="N18" s="17">
        <f t="shared" si="3"/>
        <v>0.5785797438882422</v>
      </c>
    </row>
    <row r="19" spans="1:14" ht="12.75">
      <c r="A19" s="19" t="s">
        <v>28</v>
      </c>
      <c r="B19" s="19" t="s">
        <v>26</v>
      </c>
      <c r="C19" s="19" t="s">
        <v>27</v>
      </c>
      <c r="D19" s="19"/>
      <c r="E19" s="65">
        <v>365</v>
      </c>
      <c r="F19" s="65">
        <v>474</v>
      </c>
      <c r="G19" s="15">
        <f t="shared" si="0"/>
        <v>839</v>
      </c>
      <c r="H19" s="19" t="s">
        <v>28</v>
      </c>
      <c r="I19" s="14">
        <v>200</v>
      </c>
      <c r="J19" s="54">
        <f t="shared" si="1"/>
        <v>0.547945205479452</v>
      </c>
      <c r="K19" s="14">
        <v>232</v>
      </c>
      <c r="L19" s="54">
        <f t="shared" si="2"/>
        <v>0.48945147679324896</v>
      </c>
      <c r="M19" s="87">
        <f t="shared" si="4"/>
        <v>432</v>
      </c>
      <c r="N19" s="17">
        <f t="shared" si="3"/>
        <v>0.5148986889153755</v>
      </c>
    </row>
    <row r="20" spans="1:14" ht="12.75">
      <c r="A20" s="19" t="s">
        <v>29</v>
      </c>
      <c r="B20" s="19" t="s">
        <v>26</v>
      </c>
      <c r="C20" s="19" t="s">
        <v>27</v>
      </c>
      <c r="D20" s="19"/>
      <c r="E20" s="65">
        <v>408</v>
      </c>
      <c r="F20" s="65">
        <v>472</v>
      </c>
      <c r="G20" s="15">
        <f t="shared" si="0"/>
        <v>880</v>
      </c>
      <c r="H20" s="19" t="s">
        <v>29</v>
      </c>
      <c r="I20" s="14">
        <v>205</v>
      </c>
      <c r="J20" s="54">
        <f t="shared" si="1"/>
        <v>0.5024509803921569</v>
      </c>
      <c r="K20" s="14">
        <v>216</v>
      </c>
      <c r="L20" s="54">
        <f t="shared" si="2"/>
        <v>0.4576271186440678</v>
      </c>
      <c r="M20" s="87">
        <f t="shared" si="4"/>
        <v>421</v>
      </c>
      <c r="N20" s="17">
        <f t="shared" si="3"/>
        <v>0.4784090909090909</v>
      </c>
    </row>
    <row r="21" spans="1:14" ht="12.75">
      <c r="A21" s="19" t="s">
        <v>30</v>
      </c>
      <c r="B21" s="19" t="s">
        <v>31</v>
      </c>
      <c r="C21" s="19" t="s">
        <v>32</v>
      </c>
      <c r="D21" s="19">
        <v>6</v>
      </c>
      <c r="E21" s="65">
        <v>321</v>
      </c>
      <c r="F21" s="65">
        <v>450</v>
      </c>
      <c r="G21" s="15">
        <f t="shared" si="0"/>
        <v>771</v>
      </c>
      <c r="H21" s="19" t="s">
        <v>30</v>
      </c>
      <c r="I21" s="14">
        <v>166</v>
      </c>
      <c r="J21" s="54">
        <f t="shared" si="1"/>
        <v>0.5171339563862928</v>
      </c>
      <c r="K21" s="14">
        <v>217</v>
      </c>
      <c r="L21" s="54">
        <f t="shared" si="2"/>
        <v>0.4822222222222222</v>
      </c>
      <c r="M21" s="87">
        <f t="shared" si="4"/>
        <v>383</v>
      </c>
      <c r="N21" s="17">
        <f t="shared" si="3"/>
        <v>0.496757457846952</v>
      </c>
    </row>
    <row r="22" spans="1:14" ht="12.75">
      <c r="A22" s="19" t="s">
        <v>33</v>
      </c>
      <c r="B22" s="19" t="s">
        <v>31</v>
      </c>
      <c r="C22" s="19" t="s">
        <v>32</v>
      </c>
      <c r="D22" s="19" t="s">
        <v>34</v>
      </c>
      <c r="E22" s="65">
        <v>365</v>
      </c>
      <c r="F22" s="65">
        <v>463</v>
      </c>
      <c r="G22" s="15">
        <f t="shared" si="0"/>
        <v>828</v>
      </c>
      <c r="H22" s="19" t="s">
        <v>33</v>
      </c>
      <c r="I22" s="14">
        <v>220</v>
      </c>
      <c r="J22" s="54">
        <f t="shared" si="1"/>
        <v>0.6027397260273972</v>
      </c>
      <c r="K22" s="14">
        <v>264</v>
      </c>
      <c r="L22" s="54">
        <f t="shared" si="2"/>
        <v>0.5701943844492441</v>
      </c>
      <c r="M22" s="87">
        <f t="shared" si="4"/>
        <v>484</v>
      </c>
      <c r="N22" s="17">
        <f t="shared" si="3"/>
        <v>0.5845410628019324</v>
      </c>
    </row>
    <row r="23" spans="1:14" ht="12.75">
      <c r="A23" s="19" t="s">
        <v>12</v>
      </c>
      <c r="B23" s="19" t="s">
        <v>31</v>
      </c>
      <c r="C23" s="19" t="s">
        <v>32</v>
      </c>
      <c r="D23" s="19" t="s">
        <v>34</v>
      </c>
      <c r="E23" s="65">
        <v>337</v>
      </c>
      <c r="F23" s="65">
        <v>397</v>
      </c>
      <c r="G23" s="15">
        <f t="shared" si="0"/>
        <v>734</v>
      </c>
      <c r="H23" s="19" t="s">
        <v>12</v>
      </c>
      <c r="I23" s="14">
        <v>180</v>
      </c>
      <c r="J23" s="54">
        <f t="shared" si="1"/>
        <v>0.5341246290801187</v>
      </c>
      <c r="K23" s="14">
        <v>207</v>
      </c>
      <c r="L23" s="54">
        <f t="shared" si="2"/>
        <v>0.5214105793450882</v>
      </c>
      <c r="M23" s="87">
        <f t="shared" si="4"/>
        <v>387</v>
      </c>
      <c r="N23" s="17">
        <f t="shared" si="3"/>
        <v>0.5272479564032697</v>
      </c>
    </row>
    <row r="24" spans="1:14" ht="12.75">
      <c r="A24" s="19" t="s">
        <v>35</v>
      </c>
      <c r="B24" s="19" t="s">
        <v>31</v>
      </c>
      <c r="C24" s="19" t="s">
        <v>32</v>
      </c>
      <c r="D24" s="19">
        <v>6</v>
      </c>
      <c r="E24" s="65">
        <v>338</v>
      </c>
      <c r="F24" s="65">
        <v>420</v>
      </c>
      <c r="G24" s="15">
        <f t="shared" si="0"/>
        <v>758</v>
      </c>
      <c r="H24" s="19" t="s">
        <v>35</v>
      </c>
      <c r="I24" s="14">
        <v>207</v>
      </c>
      <c r="J24" s="54">
        <f t="shared" si="1"/>
        <v>0.6124260355029586</v>
      </c>
      <c r="K24" s="14">
        <v>244</v>
      </c>
      <c r="L24" s="54">
        <f t="shared" si="2"/>
        <v>0.580952380952381</v>
      </c>
      <c r="M24" s="87">
        <f t="shared" si="4"/>
        <v>451</v>
      </c>
      <c r="N24" s="17">
        <f t="shared" si="3"/>
        <v>0.5949868073878628</v>
      </c>
    </row>
    <row r="25" spans="1:14" ht="12.75">
      <c r="A25" s="19" t="s">
        <v>36</v>
      </c>
      <c r="B25" s="19" t="s">
        <v>31</v>
      </c>
      <c r="C25" s="19" t="s">
        <v>32</v>
      </c>
      <c r="D25" s="19">
        <v>6</v>
      </c>
      <c r="E25" s="65">
        <v>324</v>
      </c>
      <c r="F25" s="65">
        <v>380</v>
      </c>
      <c r="G25" s="15">
        <f t="shared" si="0"/>
        <v>704</v>
      </c>
      <c r="H25" s="19" t="s">
        <v>36</v>
      </c>
      <c r="I25" s="14">
        <v>203</v>
      </c>
      <c r="J25" s="54">
        <f t="shared" si="1"/>
        <v>0.6265432098765432</v>
      </c>
      <c r="K25" s="14">
        <v>237</v>
      </c>
      <c r="L25" s="54">
        <f t="shared" si="2"/>
        <v>0.6236842105263158</v>
      </c>
      <c r="M25" s="87">
        <f t="shared" si="4"/>
        <v>440</v>
      </c>
      <c r="N25" s="17">
        <f t="shared" si="3"/>
        <v>0.625</v>
      </c>
    </row>
    <row r="26" spans="1:14" ht="12.75">
      <c r="A26" s="19" t="s">
        <v>37</v>
      </c>
      <c r="B26" s="19" t="s">
        <v>94</v>
      </c>
      <c r="C26" s="19" t="s">
        <v>38</v>
      </c>
      <c r="D26" s="19"/>
      <c r="E26" s="65">
        <v>344</v>
      </c>
      <c r="F26" s="65">
        <v>385</v>
      </c>
      <c r="G26" s="15">
        <f t="shared" si="0"/>
        <v>729</v>
      </c>
      <c r="H26" s="19" t="s">
        <v>37</v>
      </c>
      <c r="I26" s="14">
        <v>188</v>
      </c>
      <c r="J26" s="54">
        <f t="shared" si="1"/>
        <v>0.5465116279069767</v>
      </c>
      <c r="K26" s="14">
        <v>222</v>
      </c>
      <c r="L26" s="54">
        <f t="shared" si="2"/>
        <v>0.5766233766233766</v>
      </c>
      <c r="M26" s="87">
        <f t="shared" si="4"/>
        <v>410</v>
      </c>
      <c r="N26" s="17">
        <f t="shared" si="3"/>
        <v>0.5624142661179699</v>
      </c>
    </row>
    <row r="27" spans="1:14" ht="12.75">
      <c r="A27" s="19" t="s">
        <v>39</v>
      </c>
      <c r="B27" s="19" t="s">
        <v>94</v>
      </c>
      <c r="C27" s="19" t="s">
        <v>38</v>
      </c>
      <c r="D27" s="19"/>
      <c r="E27" s="65">
        <v>353</v>
      </c>
      <c r="F27" s="65">
        <v>396</v>
      </c>
      <c r="G27" s="15">
        <f t="shared" si="0"/>
        <v>749</v>
      </c>
      <c r="H27" s="19" t="s">
        <v>39</v>
      </c>
      <c r="I27" s="14">
        <v>196</v>
      </c>
      <c r="J27" s="54">
        <f t="shared" si="1"/>
        <v>0.5552407932011332</v>
      </c>
      <c r="K27" s="14">
        <v>210</v>
      </c>
      <c r="L27" s="54">
        <f t="shared" si="2"/>
        <v>0.5303030303030303</v>
      </c>
      <c r="M27" s="87">
        <f t="shared" si="4"/>
        <v>406</v>
      </c>
      <c r="N27" s="17">
        <f t="shared" si="3"/>
        <v>0.5420560747663551</v>
      </c>
    </row>
    <row r="28" spans="1:14" ht="12.75">
      <c r="A28" s="19" t="s">
        <v>40</v>
      </c>
      <c r="B28" s="19" t="s">
        <v>41</v>
      </c>
      <c r="C28" s="19" t="s">
        <v>42</v>
      </c>
      <c r="D28" s="19"/>
      <c r="E28" s="65">
        <v>395</v>
      </c>
      <c r="F28" s="65">
        <v>441</v>
      </c>
      <c r="G28" s="15">
        <f t="shared" si="0"/>
        <v>836</v>
      </c>
      <c r="H28" s="19" t="s">
        <v>40</v>
      </c>
      <c r="I28" s="14">
        <v>210</v>
      </c>
      <c r="J28" s="54">
        <f t="shared" si="1"/>
        <v>0.5316455696202531</v>
      </c>
      <c r="K28" s="14">
        <v>247</v>
      </c>
      <c r="L28" s="54">
        <f t="shared" si="2"/>
        <v>0.5600907029478458</v>
      </c>
      <c r="M28" s="87">
        <f t="shared" si="4"/>
        <v>457</v>
      </c>
      <c r="N28" s="17">
        <f t="shared" si="3"/>
        <v>0.5466507177033493</v>
      </c>
    </row>
    <row r="29" spans="1:14" ht="12.75">
      <c r="A29" s="19" t="s">
        <v>43</v>
      </c>
      <c r="B29" s="19" t="s">
        <v>41</v>
      </c>
      <c r="C29" s="19" t="s">
        <v>42</v>
      </c>
      <c r="D29" s="19"/>
      <c r="E29" s="65">
        <v>418</v>
      </c>
      <c r="F29" s="65">
        <v>438</v>
      </c>
      <c r="G29" s="15">
        <f t="shared" si="0"/>
        <v>856</v>
      </c>
      <c r="H29" s="19" t="s">
        <v>43</v>
      </c>
      <c r="I29" s="14">
        <v>231</v>
      </c>
      <c r="J29" s="54">
        <f t="shared" si="1"/>
        <v>0.5526315789473685</v>
      </c>
      <c r="K29" s="14">
        <v>232</v>
      </c>
      <c r="L29" s="54">
        <f t="shared" si="2"/>
        <v>0.5296803652968036</v>
      </c>
      <c r="M29" s="87">
        <f t="shared" si="4"/>
        <v>463</v>
      </c>
      <c r="N29" s="17">
        <f t="shared" si="3"/>
        <v>0.5408878504672897</v>
      </c>
    </row>
    <row r="30" spans="1:14" ht="12.75">
      <c r="A30" s="19" t="s">
        <v>44</v>
      </c>
      <c r="B30" s="19" t="s">
        <v>41</v>
      </c>
      <c r="C30" s="19" t="s">
        <v>42</v>
      </c>
      <c r="D30" s="19"/>
      <c r="E30" s="65">
        <v>320</v>
      </c>
      <c r="F30" s="65">
        <v>345</v>
      </c>
      <c r="G30" s="15">
        <f t="shared" si="0"/>
        <v>665</v>
      </c>
      <c r="H30" s="19" t="s">
        <v>44</v>
      </c>
      <c r="I30" s="14">
        <v>191</v>
      </c>
      <c r="J30" s="54">
        <f t="shared" si="1"/>
        <v>0.596875</v>
      </c>
      <c r="K30" s="14">
        <v>179</v>
      </c>
      <c r="L30" s="54">
        <f t="shared" si="2"/>
        <v>0.518840579710145</v>
      </c>
      <c r="M30" s="87">
        <f t="shared" si="4"/>
        <v>370</v>
      </c>
      <c r="N30" s="17">
        <f t="shared" si="3"/>
        <v>0.556390977443609</v>
      </c>
    </row>
    <row r="31" spans="1:14" ht="12.75">
      <c r="A31" s="19" t="s">
        <v>45</v>
      </c>
      <c r="B31" s="19" t="s">
        <v>41</v>
      </c>
      <c r="C31" s="19" t="s">
        <v>42</v>
      </c>
      <c r="D31" s="19"/>
      <c r="E31" s="65">
        <v>331</v>
      </c>
      <c r="F31" s="65">
        <v>371</v>
      </c>
      <c r="G31" s="15">
        <f t="shared" si="0"/>
        <v>702</v>
      </c>
      <c r="H31" s="19" t="s">
        <v>45</v>
      </c>
      <c r="I31" s="14">
        <v>197</v>
      </c>
      <c r="J31" s="54">
        <f t="shared" si="1"/>
        <v>0.595166163141994</v>
      </c>
      <c r="K31" s="14">
        <v>208</v>
      </c>
      <c r="L31" s="54">
        <f t="shared" si="2"/>
        <v>0.5606469002695418</v>
      </c>
      <c r="M31" s="87">
        <f t="shared" si="4"/>
        <v>405</v>
      </c>
      <c r="N31" s="17">
        <f t="shared" si="3"/>
        <v>0.5769230769230769</v>
      </c>
    </row>
    <row r="32" spans="1:14" ht="12.75">
      <c r="A32" s="19" t="s">
        <v>46</v>
      </c>
      <c r="B32" s="19" t="s">
        <v>47</v>
      </c>
      <c r="C32" s="19" t="s">
        <v>48</v>
      </c>
      <c r="D32" s="19"/>
      <c r="E32" s="65">
        <v>450</v>
      </c>
      <c r="F32" s="65">
        <v>507</v>
      </c>
      <c r="G32" s="15">
        <f t="shared" si="0"/>
        <v>957</v>
      </c>
      <c r="H32" s="19" t="s">
        <v>46</v>
      </c>
      <c r="I32" s="14">
        <v>267</v>
      </c>
      <c r="J32" s="54">
        <f t="shared" si="1"/>
        <v>0.5933333333333334</v>
      </c>
      <c r="K32" s="14">
        <v>290</v>
      </c>
      <c r="L32" s="54">
        <f t="shared" si="2"/>
        <v>0.571992110453649</v>
      </c>
      <c r="M32" s="87">
        <f t="shared" si="4"/>
        <v>557</v>
      </c>
      <c r="N32" s="17">
        <f t="shared" si="3"/>
        <v>0.5820271682340648</v>
      </c>
    </row>
    <row r="33" spans="1:14" ht="12.75">
      <c r="A33" s="19" t="s">
        <v>49</v>
      </c>
      <c r="B33" s="19" t="s">
        <v>47</v>
      </c>
      <c r="C33" s="19" t="s">
        <v>48</v>
      </c>
      <c r="D33" s="19"/>
      <c r="E33" s="65">
        <v>439</v>
      </c>
      <c r="F33" s="65">
        <v>510</v>
      </c>
      <c r="G33" s="15">
        <f t="shared" si="0"/>
        <v>949</v>
      </c>
      <c r="H33" s="19" t="s">
        <v>49</v>
      </c>
      <c r="I33" s="14">
        <v>206</v>
      </c>
      <c r="J33" s="54">
        <f t="shared" si="1"/>
        <v>0.46924829157175396</v>
      </c>
      <c r="K33" s="14">
        <v>242</v>
      </c>
      <c r="L33" s="54">
        <f t="shared" si="2"/>
        <v>0.4745098039215686</v>
      </c>
      <c r="M33" s="87">
        <f t="shared" si="4"/>
        <v>448</v>
      </c>
      <c r="N33" s="17">
        <f t="shared" si="3"/>
        <v>0.4720758693361433</v>
      </c>
    </row>
    <row r="34" spans="1:14" ht="12.75">
      <c r="A34" s="19" t="s">
        <v>50</v>
      </c>
      <c r="B34" s="19" t="s">
        <v>47</v>
      </c>
      <c r="C34" s="19" t="s">
        <v>48</v>
      </c>
      <c r="D34" s="19"/>
      <c r="E34" s="65">
        <v>411</v>
      </c>
      <c r="F34" s="65">
        <v>478</v>
      </c>
      <c r="G34" s="15">
        <f t="shared" si="0"/>
        <v>889</v>
      </c>
      <c r="H34" s="19" t="s">
        <v>50</v>
      </c>
      <c r="I34" s="14">
        <v>220</v>
      </c>
      <c r="J34" s="54">
        <f t="shared" si="1"/>
        <v>0.5352798053527981</v>
      </c>
      <c r="K34" s="14">
        <v>225</v>
      </c>
      <c r="L34" s="54">
        <f t="shared" si="2"/>
        <v>0.4707112970711297</v>
      </c>
      <c r="M34" s="87">
        <f t="shared" si="4"/>
        <v>445</v>
      </c>
      <c r="N34" s="17">
        <f t="shared" si="3"/>
        <v>0.500562429696288</v>
      </c>
    </row>
    <row r="35" spans="1:14" ht="12.75">
      <c r="A35" s="19" t="s">
        <v>51</v>
      </c>
      <c r="B35" s="19" t="s">
        <v>109</v>
      </c>
      <c r="C35" s="19" t="s">
        <v>110</v>
      </c>
      <c r="D35" s="19">
        <v>16</v>
      </c>
      <c r="E35" s="65">
        <v>354</v>
      </c>
      <c r="F35" s="65">
        <v>360</v>
      </c>
      <c r="G35" s="15">
        <f t="shared" si="0"/>
        <v>714</v>
      </c>
      <c r="H35" s="19" t="s">
        <v>51</v>
      </c>
      <c r="I35" s="14">
        <v>206</v>
      </c>
      <c r="J35" s="54">
        <f t="shared" si="1"/>
        <v>0.5819209039548022</v>
      </c>
      <c r="K35" s="14">
        <v>187</v>
      </c>
      <c r="L35" s="54">
        <f t="shared" si="2"/>
        <v>0.5194444444444445</v>
      </c>
      <c r="M35" s="87">
        <f t="shared" si="4"/>
        <v>393</v>
      </c>
      <c r="N35" s="17">
        <f t="shared" si="3"/>
        <v>0.5504201680672269</v>
      </c>
    </row>
    <row r="36" spans="1:14" ht="12.75">
      <c r="A36" s="19" t="s">
        <v>52</v>
      </c>
      <c r="B36" s="19" t="s">
        <v>109</v>
      </c>
      <c r="C36" s="19" t="s">
        <v>110</v>
      </c>
      <c r="D36" s="19">
        <v>16</v>
      </c>
      <c r="E36" s="65">
        <v>314</v>
      </c>
      <c r="F36" s="65">
        <v>341</v>
      </c>
      <c r="G36" s="15">
        <f t="shared" si="0"/>
        <v>655</v>
      </c>
      <c r="H36" s="19" t="s">
        <v>52</v>
      </c>
      <c r="I36" s="14">
        <v>128</v>
      </c>
      <c r="J36" s="54">
        <f t="shared" si="1"/>
        <v>0.40764331210191085</v>
      </c>
      <c r="K36" s="14">
        <v>130</v>
      </c>
      <c r="L36" s="54">
        <f t="shared" si="2"/>
        <v>0.3812316715542522</v>
      </c>
      <c r="M36" s="87">
        <f t="shared" si="4"/>
        <v>258</v>
      </c>
      <c r="N36" s="17">
        <f t="shared" si="3"/>
        <v>0.3938931297709924</v>
      </c>
    </row>
    <row r="37" spans="1:14" ht="12.75">
      <c r="A37" s="19" t="s">
        <v>53</v>
      </c>
      <c r="B37" s="19" t="s">
        <v>54</v>
      </c>
      <c r="C37" s="19" t="s">
        <v>55</v>
      </c>
      <c r="D37" s="19"/>
      <c r="E37" s="65">
        <v>302</v>
      </c>
      <c r="F37" s="65">
        <v>364</v>
      </c>
      <c r="G37" s="15">
        <f t="shared" si="0"/>
        <v>666</v>
      </c>
      <c r="H37" s="19" t="s">
        <v>53</v>
      </c>
      <c r="I37" s="14">
        <v>165</v>
      </c>
      <c r="J37" s="54">
        <f t="shared" si="1"/>
        <v>0.5463576158940397</v>
      </c>
      <c r="K37" s="14">
        <v>192</v>
      </c>
      <c r="L37" s="54">
        <f t="shared" si="2"/>
        <v>0.5274725274725275</v>
      </c>
      <c r="M37" s="87">
        <f t="shared" si="4"/>
        <v>357</v>
      </c>
      <c r="N37" s="17">
        <f t="shared" si="3"/>
        <v>0.536036036036036</v>
      </c>
    </row>
    <row r="38" spans="1:14" ht="12.75">
      <c r="A38" s="19" t="s">
        <v>56</v>
      </c>
      <c r="B38" s="19" t="s">
        <v>54</v>
      </c>
      <c r="C38" s="19" t="s">
        <v>55</v>
      </c>
      <c r="D38" s="19"/>
      <c r="E38" s="65">
        <v>351</v>
      </c>
      <c r="F38" s="65">
        <v>386</v>
      </c>
      <c r="G38" s="15">
        <f t="shared" si="0"/>
        <v>737</v>
      </c>
      <c r="H38" s="19" t="s">
        <v>56</v>
      </c>
      <c r="I38" s="14">
        <v>191</v>
      </c>
      <c r="J38" s="54">
        <f t="shared" si="1"/>
        <v>0.5441595441595442</v>
      </c>
      <c r="K38" s="14">
        <v>185</v>
      </c>
      <c r="L38" s="54">
        <f t="shared" si="2"/>
        <v>0.4792746113989637</v>
      </c>
      <c r="M38" s="87">
        <f t="shared" si="4"/>
        <v>376</v>
      </c>
      <c r="N38" s="17">
        <f t="shared" si="3"/>
        <v>0.5101763907734057</v>
      </c>
    </row>
    <row r="39" spans="1:14" ht="12.75">
      <c r="A39" s="19" t="s">
        <v>57</v>
      </c>
      <c r="B39" s="19" t="s">
        <v>54</v>
      </c>
      <c r="C39" s="19" t="s">
        <v>55</v>
      </c>
      <c r="D39" s="19"/>
      <c r="E39" s="65">
        <v>401</v>
      </c>
      <c r="F39" s="65">
        <v>378</v>
      </c>
      <c r="G39" s="15">
        <f t="shared" si="0"/>
        <v>779</v>
      </c>
      <c r="H39" s="19" t="s">
        <v>57</v>
      </c>
      <c r="I39" s="14">
        <v>200</v>
      </c>
      <c r="J39" s="54">
        <f t="shared" si="1"/>
        <v>0.49875311720698257</v>
      </c>
      <c r="K39" s="14">
        <v>178</v>
      </c>
      <c r="L39" s="54">
        <f t="shared" si="2"/>
        <v>0.4708994708994709</v>
      </c>
      <c r="M39" s="87">
        <f t="shared" si="4"/>
        <v>378</v>
      </c>
      <c r="N39" s="17">
        <f t="shared" si="3"/>
        <v>0.4852374839537869</v>
      </c>
    </row>
    <row r="40" spans="1:14" ht="12.75">
      <c r="A40" s="19" t="s">
        <v>58</v>
      </c>
      <c r="B40" s="19" t="s">
        <v>59</v>
      </c>
      <c r="C40" s="19" t="s">
        <v>60</v>
      </c>
      <c r="D40" s="19"/>
      <c r="E40" s="65">
        <v>289</v>
      </c>
      <c r="F40" s="65">
        <v>344</v>
      </c>
      <c r="G40" s="15">
        <f t="shared" si="0"/>
        <v>633</v>
      </c>
      <c r="H40" s="19" t="s">
        <v>58</v>
      </c>
      <c r="I40" s="14">
        <v>157</v>
      </c>
      <c r="J40" s="54">
        <f t="shared" si="1"/>
        <v>0.5432525951557093</v>
      </c>
      <c r="K40" s="14">
        <v>164</v>
      </c>
      <c r="L40" s="54">
        <f t="shared" si="2"/>
        <v>0.47674418604651164</v>
      </c>
      <c r="M40" s="87">
        <f t="shared" si="4"/>
        <v>321</v>
      </c>
      <c r="N40" s="17">
        <f t="shared" si="3"/>
        <v>0.5071090047393365</v>
      </c>
    </row>
    <row r="41" spans="1:14" ht="12.75">
      <c r="A41" s="19" t="s">
        <v>61</v>
      </c>
      <c r="B41" s="19" t="s">
        <v>59</v>
      </c>
      <c r="C41" s="19" t="s">
        <v>60</v>
      </c>
      <c r="D41" s="19"/>
      <c r="E41" s="65">
        <v>346</v>
      </c>
      <c r="F41" s="65">
        <v>414</v>
      </c>
      <c r="G41" s="15">
        <f aca="true" t="shared" si="5" ref="G41:G57">SUM(E41:F41)</f>
        <v>760</v>
      </c>
      <c r="H41" s="19" t="s">
        <v>61</v>
      </c>
      <c r="I41" s="14">
        <v>199</v>
      </c>
      <c r="J41" s="54">
        <f aca="true" t="shared" si="6" ref="J41:J58">(I41/E41)</f>
        <v>0.5751445086705202</v>
      </c>
      <c r="K41" s="14">
        <v>217</v>
      </c>
      <c r="L41" s="54">
        <f aca="true" t="shared" si="7" ref="L41:L58">(K41/F41)</f>
        <v>0.5241545893719807</v>
      </c>
      <c r="M41" s="87">
        <f t="shared" si="4"/>
        <v>416</v>
      </c>
      <c r="N41" s="17">
        <f aca="true" t="shared" si="8" ref="N41:N58">(M41/G41)</f>
        <v>0.5473684210526316</v>
      </c>
    </row>
    <row r="42" spans="1:14" ht="12.75">
      <c r="A42" s="19" t="s">
        <v>62</v>
      </c>
      <c r="B42" s="19" t="s">
        <v>59</v>
      </c>
      <c r="C42" s="19" t="s">
        <v>60</v>
      </c>
      <c r="D42" s="19"/>
      <c r="E42" s="65">
        <v>336</v>
      </c>
      <c r="F42" s="65">
        <v>408</v>
      </c>
      <c r="G42" s="15">
        <f t="shared" si="5"/>
        <v>744</v>
      </c>
      <c r="H42" s="19" t="s">
        <v>62</v>
      </c>
      <c r="I42" s="14">
        <v>189</v>
      </c>
      <c r="J42" s="54">
        <f t="shared" si="6"/>
        <v>0.5625</v>
      </c>
      <c r="K42" s="14">
        <v>210</v>
      </c>
      <c r="L42" s="54">
        <f t="shared" si="7"/>
        <v>0.5147058823529411</v>
      </c>
      <c r="M42" s="87">
        <f t="shared" si="4"/>
        <v>399</v>
      </c>
      <c r="N42" s="17">
        <f t="shared" si="8"/>
        <v>0.5362903225806451</v>
      </c>
    </row>
    <row r="43" spans="1:14" ht="12.75">
      <c r="A43" s="19" t="s">
        <v>63</v>
      </c>
      <c r="B43" s="19" t="s">
        <v>95</v>
      </c>
      <c r="C43" s="19" t="s">
        <v>96</v>
      </c>
      <c r="D43" s="19"/>
      <c r="E43" s="65">
        <v>0</v>
      </c>
      <c r="F43" s="65">
        <v>0</v>
      </c>
      <c r="G43" s="15">
        <f t="shared" si="5"/>
        <v>0</v>
      </c>
      <c r="H43" s="19" t="s">
        <v>63</v>
      </c>
      <c r="I43" s="14">
        <v>20</v>
      </c>
      <c r="J43" s="54" t="e">
        <f t="shared" si="6"/>
        <v>#DIV/0!</v>
      </c>
      <c r="K43" s="14">
        <v>12</v>
      </c>
      <c r="L43" s="54" t="e">
        <f t="shared" si="7"/>
        <v>#DIV/0!</v>
      </c>
      <c r="M43" s="87">
        <f t="shared" si="4"/>
        <v>32</v>
      </c>
      <c r="N43" s="17" t="e">
        <f t="shared" si="8"/>
        <v>#DIV/0!</v>
      </c>
    </row>
    <row r="44" spans="1:14" ht="12.75">
      <c r="A44" s="19" t="s">
        <v>64</v>
      </c>
      <c r="B44" s="19" t="s">
        <v>65</v>
      </c>
      <c r="C44" s="19" t="s">
        <v>66</v>
      </c>
      <c r="D44" s="19"/>
      <c r="E44" s="65">
        <v>567</v>
      </c>
      <c r="F44" s="65">
        <v>556</v>
      </c>
      <c r="G44" s="15">
        <f t="shared" si="5"/>
        <v>1123</v>
      </c>
      <c r="H44" s="19" t="s">
        <v>64</v>
      </c>
      <c r="I44" s="14">
        <v>308</v>
      </c>
      <c r="J44" s="54">
        <f t="shared" si="6"/>
        <v>0.5432098765432098</v>
      </c>
      <c r="K44" s="14">
        <v>327</v>
      </c>
      <c r="L44" s="54">
        <f t="shared" si="7"/>
        <v>0.5881294964028777</v>
      </c>
      <c r="M44" s="87">
        <f t="shared" si="4"/>
        <v>635</v>
      </c>
      <c r="N44" s="17">
        <f t="shared" si="8"/>
        <v>0.5654496883348175</v>
      </c>
    </row>
    <row r="45" spans="1:14" ht="12.75">
      <c r="A45" s="19" t="s">
        <v>67</v>
      </c>
      <c r="B45" s="19" t="s">
        <v>65</v>
      </c>
      <c r="C45" s="19" t="s">
        <v>66</v>
      </c>
      <c r="D45" s="19"/>
      <c r="E45" s="65">
        <v>384</v>
      </c>
      <c r="F45" s="65">
        <v>461</v>
      </c>
      <c r="G45" s="15">
        <f t="shared" si="5"/>
        <v>845</v>
      </c>
      <c r="H45" s="19" t="s">
        <v>67</v>
      </c>
      <c r="I45" s="14">
        <v>237</v>
      </c>
      <c r="J45" s="54">
        <f t="shared" si="6"/>
        <v>0.6171875</v>
      </c>
      <c r="K45" s="14">
        <v>255</v>
      </c>
      <c r="L45" s="54">
        <f t="shared" si="7"/>
        <v>0.5531453362255966</v>
      </c>
      <c r="M45" s="87">
        <f t="shared" si="4"/>
        <v>492</v>
      </c>
      <c r="N45" s="17">
        <f t="shared" si="8"/>
        <v>0.5822485207100592</v>
      </c>
    </row>
    <row r="46" spans="1:14" ht="12.75">
      <c r="A46" s="19" t="s">
        <v>68</v>
      </c>
      <c r="B46" s="19" t="s">
        <v>65</v>
      </c>
      <c r="C46" s="19" t="s">
        <v>66</v>
      </c>
      <c r="D46" s="19"/>
      <c r="E46" s="65">
        <v>380</v>
      </c>
      <c r="F46" s="65">
        <v>439</v>
      </c>
      <c r="G46" s="15">
        <f t="shared" si="5"/>
        <v>819</v>
      </c>
      <c r="H46" s="19" t="s">
        <v>68</v>
      </c>
      <c r="I46" s="14">
        <v>185</v>
      </c>
      <c r="J46" s="54">
        <f t="shared" si="6"/>
        <v>0.4868421052631579</v>
      </c>
      <c r="K46" s="14">
        <v>218</v>
      </c>
      <c r="L46" s="54">
        <f t="shared" si="7"/>
        <v>0.49658314350797267</v>
      </c>
      <c r="M46" s="87">
        <f t="shared" si="4"/>
        <v>403</v>
      </c>
      <c r="N46" s="17">
        <f t="shared" si="8"/>
        <v>0.49206349206349204</v>
      </c>
    </row>
    <row r="47" spans="1:14" ht="12.75">
      <c r="A47" s="19" t="s">
        <v>69</v>
      </c>
      <c r="B47" s="19" t="s">
        <v>65</v>
      </c>
      <c r="C47" s="19" t="s">
        <v>66</v>
      </c>
      <c r="D47" s="19"/>
      <c r="E47" s="65">
        <v>319</v>
      </c>
      <c r="F47" s="65">
        <v>336</v>
      </c>
      <c r="G47" s="15">
        <f t="shared" si="5"/>
        <v>655</v>
      </c>
      <c r="H47" s="19" t="s">
        <v>69</v>
      </c>
      <c r="I47" s="14">
        <v>167</v>
      </c>
      <c r="J47" s="54">
        <f t="shared" si="6"/>
        <v>0.5235109717868338</v>
      </c>
      <c r="K47" s="14">
        <v>160</v>
      </c>
      <c r="L47" s="54">
        <f t="shared" si="7"/>
        <v>0.47619047619047616</v>
      </c>
      <c r="M47" s="87">
        <f t="shared" si="4"/>
        <v>327</v>
      </c>
      <c r="N47" s="17">
        <f t="shared" si="8"/>
        <v>0.49923664122137407</v>
      </c>
    </row>
    <row r="48" spans="1:14" ht="12.75">
      <c r="A48" s="19" t="s">
        <v>70</v>
      </c>
      <c r="B48" s="19" t="s">
        <v>71</v>
      </c>
      <c r="C48" s="19" t="s">
        <v>72</v>
      </c>
      <c r="D48" s="19"/>
      <c r="E48" s="65">
        <v>360</v>
      </c>
      <c r="F48" s="65">
        <v>376</v>
      </c>
      <c r="G48" s="15">
        <f t="shared" si="5"/>
        <v>736</v>
      </c>
      <c r="H48" s="19" t="s">
        <v>70</v>
      </c>
      <c r="I48" s="14">
        <v>230</v>
      </c>
      <c r="J48" s="54">
        <f t="shared" si="6"/>
        <v>0.6388888888888888</v>
      </c>
      <c r="K48" s="14">
        <v>211</v>
      </c>
      <c r="L48" s="54">
        <f t="shared" si="7"/>
        <v>0.5611702127659575</v>
      </c>
      <c r="M48" s="87">
        <f t="shared" si="4"/>
        <v>441</v>
      </c>
      <c r="N48" s="17">
        <f t="shared" si="8"/>
        <v>0.5991847826086957</v>
      </c>
    </row>
    <row r="49" spans="1:14" ht="12.75">
      <c r="A49" s="19" t="s">
        <v>73</v>
      </c>
      <c r="B49" s="19" t="s">
        <v>71</v>
      </c>
      <c r="C49" s="19" t="s">
        <v>72</v>
      </c>
      <c r="D49" s="19"/>
      <c r="E49" s="65">
        <v>349</v>
      </c>
      <c r="F49" s="65">
        <v>364</v>
      </c>
      <c r="G49" s="15">
        <f t="shared" si="5"/>
        <v>713</v>
      </c>
      <c r="H49" s="19" t="s">
        <v>73</v>
      </c>
      <c r="I49" s="14">
        <v>198</v>
      </c>
      <c r="J49" s="54">
        <f t="shared" si="6"/>
        <v>0.5673352435530086</v>
      </c>
      <c r="K49" s="14">
        <v>186</v>
      </c>
      <c r="L49" s="54">
        <f t="shared" si="7"/>
        <v>0.510989010989011</v>
      </c>
      <c r="M49" s="87">
        <f t="shared" si="4"/>
        <v>384</v>
      </c>
      <c r="N49" s="17">
        <f t="shared" si="8"/>
        <v>0.5385694249649369</v>
      </c>
    </row>
    <row r="50" spans="1:14" ht="12.75">
      <c r="A50" s="19" t="s">
        <v>74</v>
      </c>
      <c r="B50" s="19" t="s">
        <v>71</v>
      </c>
      <c r="C50" s="19" t="s">
        <v>72</v>
      </c>
      <c r="D50" s="19"/>
      <c r="E50" s="65">
        <v>325</v>
      </c>
      <c r="F50" s="65">
        <v>353</v>
      </c>
      <c r="G50" s="15">
        <f t="shared" si="5"/>
        <v>678</v>
      </c>
      <c r="H50" s="19" t="s">
        <v>74</v>
      </c>
      <c r="I50" s="14">
        <v>182</v>
      </c>
      <c r="J50" s="54">
        <f t="shared" si="6"/>
        <v>0.56</v>
      </c>
      <c r="K50" s="14">
        <v>198</v>
      </c>
      <c r="L50" s="54">
        <f t="shared" si="7"/>
        <v>0.5609065155807366</v>
      </c>
      <c r="M50" s="87">
        <f t="shared" si="4"/>
        <v>380</v>
      </c>
      <c r="N50" s="17">
        <f t="shared" si="8"/>
        <v>0.56047197640118</v>
      </c>
    </row>
    <row r="51" spans="1:14" ht="12.75">
      <c r="A51" s="19" t="s">
        <v>75</v>
      </c>
      <c r="B51" s="19" t="s">
        <v>76</v>
      </c>
      <c r="C51" s="19" t="s">
        <v>21</v>
      </c>
      <c r="D51" s="19"/>
      <c r="E51" s="65">
        <v>318</v>
      </c>
      <c r="F51" s="65">
        <v>346</v>
      </c>
      <c r="G51" s="15">
        <f t="shared" si="5"/>
        <v>664</v>
      </c>
      <c r="H51" s="19" t="s">
        <v>75</v>
      </c>
      <c r="I51" s="14">
        <v>142</v>
      </c>
      <c r="J51" s="54">
        <f t="shared" si="6"/>
        <v>0.44654088050314467</v>
      </c>
      <c r="K51" s="14">
        <v>174</v>
      </c>
      <c r="L51" s="54">
        <f t="shared" si="7"/>
        <v>0.5028901734104047</v>
      </c>
      <c r="M51" s="87">
        <f t="shared" si="4"/>
        <v>316</v>
      </c>
      <c r="N51" s="17">
        <f t="shared" si="8"/>
        <v>0.4759036144578313</v>
      </c>
    </row>
    <row r="52" spans="1:14" ht="12.75">
      <c r="A52" s="19" t="s">
        <v>77</v>
      </c>
      <c r="B52" s="19" t="s">
        <v>76</v>
      </c>
      <c r="C52" s="19" t="s">
        <v>21</v>
      </c>
      <c r="D52" s="19"/>
      <c r="E52" s="65">
        <v>334</v>
      </c>
      <c r="F52" s="65">
        <v>395</v>
      </c>
      <c r="G52" s="15">
        <f t="shared" si="5"/>
        <v>729</v>
      </c>
      <c r="H52" s="19" t="s">
        <v>77</v>
      </c>
      <c r="I52" s="14">
        <v>148</v>
      </c>
      <c r="J52" s="54">
        <f t="shared" si="6"/>
        <v>0.4431137724550898</v>
      </c>
      <c r="K52" s="14">
        <v>211</v>
      </c>
      <c r="L52" s="54">
        <f t="shared" si="7"/>
        <v>0.5341772151898734</v>
      </c>
      <c r="M52" s="87">
        <f t="shared" si="4"/>
        <v>359</v>
      </c>
      <c r="N52" s="17">
        <f t="shared" si="8"/>
        <v>0.4924554183813443</v>
      </c>
    </row>
    <row r="53" spans="1:14" ht="12.75">
      <c r="A53" s="19" t="s">
        <v>78</v>
      </c>
      <c r="B53" s="19" t="s">
        <v>79</v>
      </c>
      <c r="C53" s="19" t="s">
        <v>80</v>
      </c>
      <c r="D53" s="19"/>
      <c r="E53" s="65">
        <v>385</v>
      </c>
      <c r="F53" s="65">
        <v>449</v>
      </c>
      <c r="G53" s="15">
        <f t="shared" si="5"/>
        <v>834</v>
      </c>
      <c r="H53" s="19" t="s">
        <v>78</v>
      </c>
      <c r="I53" s="14">
        <v>229</v>
      </c>
      <c r="J53" s="54">
        <f t="shared" si="6"/>
        <v>0.5948051948051948</v>
      </c>
      <c r="K53" s="14">
        <v>259</v>
      </c>
      <c r="L53" s="54">
        <f t="shared" si="7"/>
        <v>0.576837416481069</v>
      </c>
      <c r="M53" s="87">
        <f t="shared" si="4"/>
        <v>488</v>
      </c>
      <c r="N53" s="17">
        <f t="shared" si="8"/>
        <v>0.5851318944844125</v>
      </c>
    </row>
    <row r="54" spans="1:14" ht="12.75">
      <c r="A54" s="19" t="s">
        <v>81</v>
      </c>
      <c r="B54" s="19" t="s">
        <v>79</v>
      </c>
      <c r="C54" s="19" t="s">
        <v>80</v>
      </c>
      <c r="D54" s="19"/>
      <c r="E54" s="65">
        <v>379</v>
      </c>
      <c r="F54" s="65">
        <v>443</v>
      </c>
      <c r="G54" s="15">
        <f t="shared" si="5"/>
        <v>822</v>
      </c>
      <c r="H54" s="19" t="s">
        <v>81</v>
      </c>
      <c r="I54" s="14">
        <v>193</v>
      </c>
      <c r="J54" s="54">
        <f t="shared" si="6"/>
        <v>0.5092348284960422</v>
      </c>
      <c r="K54" s="14">
        <v>228</v>
      </c>
      <c r="L54" s="54">
        <f t="shared" si="7"/>
        <v>0.5146726862302483</v>
      </c>
      <c r="M54" s="87">
        <f t="shared" si="4"/>
        <v>421</v>
      </c>
      <c r="N54" s="17">
        <f t="shared" si="8"/>
        <v>0.5121654501216545</v>
      </c>
    </row>
    <row r="55" spans="1:14" ht="12.75">
      <c r="A55" s="19" t="s">
        <v>82</v>
      </c>
      <c r="B55" s="19" t="s">
        <v>79</v>
      </c>
      <c r="C55" s="19" t="s">
        <v>80</v>
      </c>
      <c r="D55" s="19"/>
      <c r="E55" s="65">
        <v>496</v>
      </c>
      <c r="F55" s="65">
        <v>522</v>
      </c>
      <c r="G55" s="15">
        <f t="shared" si="5"/>
        <v>1018</v>
      </c>
      <c r="H55" s="19" t="s">
        <v>82</v>
      </c>
      <c r="I55" s="14">
        <v>309</v>
      </c>
      <c r="J55" s="54">
        <f t="shared" si="6"/>
        <v>0.6229838709677419</v>
      </c>
      <c r="K55" s="14">
        <v>305</v>
      </c>
      <c r="L55" s="54">
        <f t="shared" si="7"/>
        <v>0.5842911877394636</v>
      </c>
      <c r="M55" s="87">
        <f t="shared" si="4"/>
        <v>614</v>
      </c>
      <c r="N55" s="17">
        <f t="shared" si="8"/>
        <v>0.6031434184675835</v>
      </c>
    </row>
    <row r="56" spans="1:14" ht="12.75">
      <c r="A56" s="19" t="s">
        <v>83</v>
      </c>
      <c r="B56" s="19" t="s">
        <v>79</v>
      </c>
      <c r="C56" s="19" t="s">
        <v>80</v>
      </c>
      <c r="D56" s="19"/>
      <c r="E56" s="65">
        <v>333</v>
      </c>
      <c r="F56" s="65">
        <v>397</v>
      </c>
      <c r="G56" s="15">
        <f t="shared" si="5"/>
        <v>730</v>
      </c>
      <c r="H56" s="19" t="s">
        <v>83</v>
      </c>
      <c r="I56" s="14">
        <v>176</v>
      </c>
      <c r="J56" s="54">
        <f t="shared" si="6"/>
        <v>0.5285285285285285</v>
      </c>
      <c r="K56" s="14">
        <v>208</v>
      </c>
      <c r="L56" s="54">
        <f t="shared" si="7"/>
        <v>0.5239294710327456</v>
      </c>
      <c r="M56" s="87">
        <f t="shared" si="4"/>
        <v>384</v>
      </c>
      <c r="N56" s="17">
        <f t="shared" si="8"/>
        <v>0.5260273972602739</v>
      </c>
    </row>
    <row r="57" spans="1:14" ht="13.5" thickBot="1">
      <c r="A57" s="19" t="s">
        <v>84</v>
      </c>
      <c r="B57" s="19" t="s">
        <v>79</v>
      </c>
      <c r="C57" s="19" t="s">
        <v>80</v>
      </c>
      <c r="D57" s="19"/>
      <c r="E57" s="65">
        <v>468</v>
      </c>
      <c r="F57" s="65">
        <v>511</v>
      </c>
      <c r="G57" s="15">
        <f t="shared" si="5"/>
        <v>979</v>
      </c>
      <c r="H57" s="19">
        <v>49</v>
      </c>
      <c r="I57" s="14">
        <v>249</v>
      </c>
      <c r="J57" s="54">
        <f t="shared" si="6"/>
        <v>0.532051282051282</v>
      </c>
      <c r="K57" s="14">
        <v>280</v>
      </c>
      <c r="L57" s="54">
        <f t="shared" si="7"/>
        <v>0.547945205479452</v>
      </c>
      <c r="M57" s="87">
        <f>SUM(I57+K57)</f>
        <v>529</v>
      </c>
      <c r="N57" s="17">
        <f t="shared" si="8"/>
        <v>0.5403472931562819</v>
      </c>
    </row>
    <row r="58" spans="1:14" ht="13.5" thickBot="1">
      <c r="A58" s="19"/>
      <c r="B58" s="19"/>
      <c r="C58" s="47" t="s">
        <v>85</v>
      </c>
      <c r="D58" s="19"/>
      <c r="E58" s="16">
        <f>SUM(E9:E57)</f>
        <v>17773</v>
      </c>
      <c r="F58" s="16">
        <f>SUM(F9:F57)</f>
        <v>20179</v>
      </c>
      <c r="G58" s="16">
        <f>SUM(G9:G57)</f>
        <v>37952</v>
      </c>
      <c r="I58" s="55">
        <f>SUM(I9:I57)</f>
        <v>9597</v>
      </c>
      <c r="J58" s="56">
        <f t="shared" si="6"/>
        <v>0.5399763686490744</v>
      </c>
      <c r="K58" s="57">
        <f>SUM(K9:K57)</f>
        <v>10535</v>
      </c>
      <c r="L58" s="56">
        <f t="shared" si="7"/>
        <v>0.5220774072055107</v>
      </c>
      <c r="M58" s="24">
        <f>SUM(M9:M57)</f>
        <v>20132</v>
      </c>
      <c r="N58" s="18">
        <f t="shared" si="8"/>
        <v>0.5304595278246206</v>
      </c>
    </row>
    <row r="59" ht="12.75">
      <c r="H59" s="19"/>
    </row>
    <row r="60" spans="12:14" ht="12.75">
      <c r="L60" s="21" t="s">
        <v>97</v>
      </c>
      <c r="M60" s="21"/>
      <c r="N60" s="22">
        <f>COUNTIF($M$9:$M$57,"&lt;&gt;0")</f>
        <v>49</v>
      </c>
    </row>
    <row r="61" spans="12:14" ht="12.75">
      <c r="L61" s="21" t="s">
        <v>98</v>
      </c>
      <c r="M61" s="21"/>
      <c r="N61" s="23">
        <v>49</v>
      </c>
    </row>
    <row r="63" spans="22:25" ht="12.75">
      <c r="V63" s="48"/>
      <c r="W63" s="48"/>
      <c r="X63" s="48"/>
      <c r="Y63" s="48"/>
    </row>
  </sheetData>
  <sheetProtection password="8351" sheet="1" objects="1" scenarios="1"/>
  <mergeCells count="1">
    <mergeCell ref="I6:N6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95" r:id="rId2"/>
  <headerFooter alignWithMargins="0">
    <oddHeader>&amp;LComune di Vercelli&amp;RCentro Elaborazione Dati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5" width="11.00390625" style="0" customWidth="1"/>
    <col min="6" max="6" width="12.421875" style="0" customWidth="1"/>
    <col min="7" max="8" width="11.00390625" style="0" customWidth="1"/>
  </cols>
  <sheetData>
    <row r="1" ht="13.5" thickBot="1"/>
    <row r="2" spans="2:6" ht="12.75">
      <c r="B2" s="1"/>
      <c r="C2" s="2"/>
      <c r="D2" s="2"/>
      <c r="E2" s="2"/>
      <c r="F2" s="3"/>
    </row>
    <row r="3" spans="2:6" ht="15" customHeight="1">
      <c r="B3" s="103" t="str">
        <f>'Affl. Prov. 2011 - Lunedì'!$G$3&amp;" "&amp;'Affl. Prov. 2011 - Lunedì'!$G$4</f>
        <v>Centro Elaborazione Dati Comune di Vercelli</v>
      </c>
      <c r="C3" s="104"/>
      <c r="D3" s="104"/>
      <c r="E3" s="104"/>
      <c r="F3" s="105"/>
    </row>
    <row r="4" spans="2:6" ht="12.75">
      <c r="B4" s="106" t="s">
        <v>88</v>
      </c>
      <c r="C4" s="107"/>
      <c r="D4" s="107"/>
      <c r="E4" s="107"/>
      <c r="F4" s="108"/>
    </row>
    <row r="5" spans="2:6" ht="12.75">
      <c r="B5" s="6" t="s">
        <v>119</v>
      </c>
      <c r="C5" s="4"/>
      <c r="D5" s="4"/>
      <c r="E5" s="4"/>
      <c r="F5" s="5"/>
    </row>
    <row r="6" spans="2:6" ht="12.75">
      <c r="B6" s="97" t="s">
        <v>89</v>
      </c>
      <c r="C6" s="98"/>
      <c r="D6" s="98"/>
      <c r="E6" s="98"/>
      <c r="F6" s="99"/>
    </row>
    <row r="7" spans="2:6" ht="15" customHeight="1">
      <c r="B7" s="62"/>
      <c r="C7" s="109" t="str">
        <f>'Affl. Prov. 2011 - Lunedì'!$I$6</f>
        <v>Provinciali Ballottaggio 29 - 30 Maggio 2011 Affluenze Lunedì ore 15.30</v>
      </c>
      <c r="D7" s="110"/>
      <c r="E7" s="110"/>
      <c r="F7" s="63"/>
    </row>
    <row r="8" spans="2:6" ht="15" customHeight="1">
      <c r="B8" s="6"/>
      <c r="C8" s="110"/>
      <c r="D8" s="110"/>
      <c r="E8" s="110"/>
      <c r="F8" s="5"/>
    </row>
    <row r="9" spans="2:6" ht="24" customHeight="1">
      <c r="B9" s="6"/>
      <c r="C9" s="4" t="str">
        <f>'Affl. Prov. 2011 - Lunedì'!L60</f>
        <v>Sezioni scrutinate</v>
      </c>
      <c r="D9" s="4"/>
      <c r="E9" s="49">
        <f>'Affl. Prov. 2011 - Lunedì'!N60</f>
        <v>49</v>
      </c>
      <c r="F9" s="5"/>
    </row>
    <row r="10" spans="2:6" ht="15.75" customHeight="1">
      <c r="B10" s="6"/>
      <c r="C10" s="58" t="str">
        <f>'Affl. Prov. 2011 - Lunedì'!L61</f>
        <v>su </v>
      </c>
      <c r="D10" s="4"/>
      <c r="E10" s="13">
        <f>'Affl. Prov. 2011 - Lunedì'!N61</f>
        <v>49</v>
      </c>
      <c r="F10" s="5"/>
    </row>
    <row r="11" spans="2:6" ht="13.5" thickBot="1">
      <c r="B11" s="6"/>
      <c r="C11" s="4"/>
      <c r="D11" s="4"/>
      <c r="E11" s="4"/>
      <c r="F11" s="5"/>
    </row>
    <row r="12" spans="2:6" ht="12.75">
      <c r="B12" s="6"/>
      <c r="C12" s="111" t="s">
        <v>99</v>
      </c>
      <c r="D12" s="113" t="s">
        <v>103</v>
      </c>
      <c r="E12" s="114" t="s">
        <v>100</v>
      </c>
      <c r="F12" s="5"/>
    </row>
    <row r="13" spans="2:6" ht="12.75">
      <c r="B13" s="6"/>
      <c r="C13" s="112"/>
      <c r="D13" s="94"/>
      <c r="E13" s="92"/>
      <c r="F13" s="5"/>
    </row>
    <row r="14" spans="2:6" ht="18" customHeight="1">
      <c r="B14" s="6"/>
      <c r="C14" s="7">
        <f>'Affl. Prov. 2011 - Lunedì'!E58</f>
        <v>17773</v>
      </c>
      <c r="D14" s="8">
        <f>'Affl. Prov. 2011 - Lunedì'!F58</f>
        <v>20179</v>
      </c>
      <c r="E14" s="9">
        <f>'Affl. Prov. 2011 - Lunedì'!G58</f>
        <v>37952</v>
      </c>
      <c r="F14" s="5"/>
    </row>
    <row r="15" spans="2:6" ht="12.75">
      <c r="B15" s="6"/>
      <c r="C15" s="102" t="s">
        <v>107</v>
      </c>
      <c r="D15" s="101" t="s">
        <v>104</v>
      </c>
      <c r="E15" s="100" t="s">
        <v>101</v>
      </c>
      <c r="F15" s="5"/>
    </row>
    <row r="16" spans="2:6" ht="12.75">
      <c r="B16" s="6"/>
      <c r="C16" s="96"/>
      <c r="D16" s="94"/>
      <c r="E16" s="92"/>
      <c r="F16" s="5"/>
    </row>
    <row r="17" spans="2:6" ht="18" customHeight="1">
      <c r="B17" s="6"/>
      <c r="C17" s="60">
        <f>'Affl. Prov. 2011 - Lunedì'!$I$58</f>
        <v>9597</v>
      </c>
      <c r="D17" s="61">
        <f>'Affl. Prov. 2011 - Lunedì'!$K$58</f>
        <v>10535</v>
      </c>
      <c r="E17" s="25">
        <f>'Affl. Prov. 2011 - Lunedì'!$M$58</f>
        <v>20132</v>
      </c>
      <c r="F17" s="5"/>
    </row>
    <row r="18" spans="2:6" ht="12.75">
      <c r="B18" s="6"/>
      <c r="C18" s="95" t="s">
        <v>106</v>
      </c>
      <c r="D18" s="93" t="s">
        <v>105</v>
      </c>
      <c r="E18" s="91" t="s">
        <v>102</v>
      </c>
      <c r="F18" s="5"/>
    </row>
    <row r="19" spans="2:6" ht="12.75">
      <c r="B19" s="6"/>
      <c r="C19" s="96"/>
      <c r="D19" s="94"/>
      <c r="E19" s="92"/>
      <c r="F19" s="5"/>
    </row>
    <row r="20" spans="2:6" ht="18" customHeight="1" thickBot="1">
      <c r="B20" s="6"/>
      <c r="C20" s="64">
        <f>'Affl. Prov. 2011 - Lunedì'!$J$58</f>
        <v>0.5399763686490744</v>
      </c>
      <c r="D20" s="59">
        <f>'Affl. Prov. 2011 - Lunedì'!$L$58</f>
        <v>0.5220774072055107</v>
      </c>
      <c r="E20" s="26">
        <f>'Affl. Prov. 2011 - Lunedì'!$N$58</f>
        <v>0.5304595278246206</v>
      </c>
      <c r="F20" s="5"/>
    </row>
    <row r="21" spans="2:6" ht="13.5" thickBot="1">
      <c r="B21" s="10"/>
      <c r="C21" s="11"/>
      <c r="D21" s="11"/>
      <c r="E21" s="11"/>
      <c r="F21" s="12"/>
    </row>
    <row r="25" ht="15" customHeight="1"/>
    <row r="29" ht="15" customHeight="1"/>
    <row r="47" ht="15" customHeight="1"/>
    <row r="51" ht="15" customHeight="1"/>
  </sheetData>
  <sheetProtection password="CC1A" sheet="1" objects="1" scenarios="1"/>
  <mergeCells count="13">
    <mergeCell ref="B3:F3"/>
    <mergeCell ref="B4:F4"/>
    <mergeCell ref="C7:E8"/>
    <mergeCell ref="C12:C13"/>
    <mergeCell ref="D12:D13"/>
    <mergeCell ref="E12:E13"/>
    <mergeCell ref="E18:E19"/>
    <mergeCell ref="D18:D19"/>
    <mergeCell ref="C18:C19"/>
    <mergeCell ref="B6:F6"/>
    <mergeCell ref="E15:E16"/>
    <mergeCell ref="D15:D16"/>
    <mergeCell ref="C15:C16"/>
  </mergeCells>
  <printOptions gridLines="1" horizontalCentered="1" verticalCentered="1"/>
  <pageMargins left="0.29" right="0.17" top="0.984251968503937" bottom="0.984251968503937" header="0.5118110236220472" footer="0.5118110236220472"/>
  <pageSetup orientation="portrait" paperSize="9" scal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A8" sqref="A8:L8"/>
    </sheetView>
  </sheetViews>
  <sheetFormatPr defaultColWidth="9.140625" defaultRowHeight="12.75"/>
  <cols>
    <col min="2" max="2" width="16.421875" style="0" customWidth="1"/>
    <col min="3" max="8" width="8.421875" style="0" customWidth="1"/>
    <col min="12" max="12" width="11.00390625" style="0" customWidth="1"/>
  </cols>
  <sheetData>
    <row r="1" ht="13.5" thickBot="1"/>
    <row r="2" spans="1:1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115" t="str">
        <f>Riepiloghi!B3</f>
        <v>Centro Elaborazione Dati Comune di Vercelli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1:12" ht="12.75">
      <c r="A4" s="106" t="str">
        <f>Riepiloghi!B4</f>
        <v>Raccolta Affluenze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12.75">
      <c r="A6" s="97" t="str">
        <f>Riepiloghi!B6</f>
        <v>RIEPILOGO AFFLUENZA ELETTORI 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12" ht="12.75">
      <c r="A7" s="6"/>
      <c r="B7" s="69"/>
      <c r="C7" s="69"/>
      <c r="D7" s="67"/>
      <c r="E7" s="67"/>
      <c r="F7" s="67"/>
      <c r="G7" s="67"/>
      <c r="H7" s="67"/>
      <c r="I7" s="67"/>
      <c r="J7" s="67"/>
      <c r="K7" s="67"/>
      <c r="L7" s="70"/>
    </row>
    <row r="8" spans="1:12" ht="12.75">
      <c r="A8" s="106" t="str">
        <f>'Affl. Prov. 2011 - Lunedì'!$I$6</f>
        <v>Provinciali Ballottaggio 29 - 30 Maggio 2011 Affluenze Lunedì ore 15.30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8"/>
    </row>
    <row r="9" spans="1:12" ht="12.75">
      <c r="A9" s="6"/>
      <c r="B9" s="4"/>
      <c r="C9" s="4"/>
      <c r="D9" s="67"/>
      <c r="E9" s="67"/>
      <c r="F9" s="67"/>
      <c r="G9" s="67"/>
      <c r="H9" s="67"/>
      <c r="I9" s="67"/>
      <c r="J9" s="67"/>
      <c r="K9" s="67"/>
      <c r="L9" s="70"/>
    </row>
    <row r="10" spans="1:12" ht="12.75">
      <c r="A10" s="6"/>
      <c r="C10" s="4"/>
      <c r="D10" s="4" t="str">
        <f>'Affl. Prov. 2011 - Lunedì'!L60</f>
        <v>Sezioni scrutinate</v>
      </c>
      <c r="F10" s="71"/>
      <c r="G10" s="13">
        <f>'Affl. Prov. 2011 - Lunedì'!N60</f>
        <v>49</v>
      </c>
      <c r="H10" s="13" t="str">
        <f>'Affl. Prov. 2011 - Lunedì'!L61</f>
        <v>su </v>
      </c>
      <c r="I10" s="68">
        <f>'Affl. Prov. 2011 - Lunedì'!N61</f>
        <v>49</v>
      </c>
      <c r="J10" s="68"/>
      <c r="K10" s="68"/>
      <c r="L10" s="5"/>
    </row>
    <row r="11" spans="1:12" ht="12.75">
      <c r="A11" s="6"/>
      <c r="B11" s="4"/>
      <c r="C11" s="4"/>
      <c r="D11" s="4"/>
      <c r="E11" s="13"/>
      <c r="F11" s="13"/>
      <c r="G11" s="68"/>
      <c r="H11" s="68"/>
      <c r="I11" s="68"/>
      <c r="J11" s="68"/>
      <c r="K11" s="68"/>
      <c r="L11" s="5"/>
    </row>
    <row r="12" spans="1:12" ht="12.75">
      <c r="A12" s="6"/>
      <c r="B12" s="4"/>
      <c r="C12" s="4"/>
      <c r="D12" s="4"/>
      <c r="E12" s="13"/>
      <c r="F12" s="13"/>
      <c r="G12" s="68"/>
      <c r="H12" s="68"/>
      <c r="I12" s="68"/>
      <c r="J12" s="68"/>
      <c r="K12" s="68"/>
      <c r="L12" s="5"/>
    </row>
    <row r="13" spans="1:12" ht="12.75">
      <c r="A13" s="6"/>
      <c r="B13" s="4"/>
      <c r="C13" s="4"/>
      <c r="D13" s="13" t="s">
        <v>0</v>
      </c>
      <c r="E13" s="4"/>
      <c r="F13" s="4"/>
      <c r="G13" s="13" t="s">
        <v>86</v>
      </c>
      <c r="H13" s="4"/>
      <c r="I13" s="4"/>
      <c r="J13" s="4" t="s">
        <v>118</v>
      </c>
      <c r="K13" s="4"/>
      <c r="L13" s="5"/>
    </row>
    <row r="14" spans="1:12" ht="12.75">
      <c r="A14" s="6"/>
      <c r="B14" s="4"/>
      <c r="C14" s="13" t="s">
        <v>5</v>
      </c>
      <c r="D14" s="13" t="s">
        <v>117</v>
      </c>
      <c r="E14" s="13" t="s">
        <v>116</v>
      </c>
      <c r="F14" s="13" t="s">
        <v>5</v>
      </c>
      <c r="G14" s="13" t="s">
        <v>117</v>
      </c>
      <c r="H14" s="13" t="s">
        <v>116</v>
      </c>
      <c r="I14" s="13" t="s">
        <v>5</v>
      </c>
      <c r="J14" s="13" t="s">
        <v>90</v>
      </c>
      <c r="K14" s="13" t="s">
        <v>116</v>
      </c>
      <c r="L14" s="72"/>
    </row>
    <row r="15" spans="1:12" ht="12.75">
      <c r="A15" s="6"/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5"/>
    </row>
    <row r="16" spans="1:12" ht="12.75">
      <c r="A16" s="6"/>
      <c r="B16" s="79" t="s">
        <v>111</v>
      </c>
      <c r="C16" s="84">
        <f>SUM('Affl. Prov. 2011 - Lunedì'!E9:E12,'Affl. Prov. 2011 - Lunedì'!E16,'Affl. Prov. 2011 - Lunedì'!E17,'Affl. Prov. 2011 - Lunedì'!E21,'Affl. Prov. 2011 - Lunedì'!E52)</f>
        <v>2954</v>
      </c>
      <c r="D16" s="84">
        <f>SUM('Affl. Prov. 2011 - Lunedì'!F9:F12,'Affl. Prov. 2011 - Lunedì'!F16,'Affl. Prov. 2011 - Lunedì'!F17,'Affl. Prov. 2011 - Lunedì'!F21,'Affl. Prov. 2011 - Lunedì'!F52)</f>
        <v>3507</v>
      </c>
      <c r="E16" s="75">
        <f>SUM(C16:D16)</f>
        <v>6461</v>
      </c>
      <c r="F16" s="76">
        <f>SUM('Affl. Prov. 2011 - Lunedì'!I9:I12,'Affl. Prov. 2011 - Lunedì'!I16,'Affl. Prov. 2011 - Lunedì'!I17,'Affl. Prov. 2011 - Lunedì'!I21,'Affl. Prov. 2011 - Lunedì'!I52)</f>
        <v>1421</v>
      </c>
      <c r="G16" s="76">
        <f>SUM('Affl. Prov. 2011 - Lunedì'!K9:K12,'Affl. Prov. 2011 - Lunedì'!K16,'Affl. Prov. 2011 - Lunedì'!K17,'Affl. Prov. 2011 - Lunedì'!K21,'Affl. Prov. 2011 - Lunedì'!K52)</f>
        <v>1707</v>
      </c>
      <c r="H16" s="76">
        <f>SUM(F16:G16)</f>
        <v>3128</v>
      </c>
      <c r="I16" s="77">
        <f>F16/C16</f>
        <v>0.48104265402843605</v>
      </c>
      <c r="J16" s="77">
        <f>G16/D16</f>
        <v>0.48674080410607357</v>
      </c>
      <c r="K16" s="78">
        <f>H16/E16</f>
        <v>0.48413558272713203</v>
      </c>
      <c r="L16" s="5"/>
    </row>
    <row r="17" spans="1:12" ht="12.75">
      <c r="A17" s="6"/>
      <c r="B17" s="4"/>
      <c r="C17" s="74"/>
      <c r="D17" s="74"/>
      <c r="E17" s="74"/>
      <c r="F17" s="83"/>
      <c r="G17" s="83"/>
      <c r="H17" s="49"/>
      <c r="I17" s="73"/>
      <c r="J17" s="73"/>
      <c r="K17" s="73"/>
      <c r="L17" s="5"/>
    </row>
    <row r="18" spans="1:12" ht="12.75">
      <c r="A18" s="6"/>
      <c r="B18" s="79" t="s">
        <v>112</v>
      </c>
      <c r="C18" s="75">
        <f>SUM('Affl. Prov. 2011 - Lunedì'!E18:E20,'Affl. Prov. 2011 - Lunedì'!E28,'Affl. Prov. 2011 - Lunedì'!E29,'Affl. Prov. 2011 - Lunedì'!E30,'Affl. Prov. 2011 - Lunedì'!E31,'Affl. Prov. 2011 - Lunedì'!E37,'Affl. Prov. 2011 - Lunedì'!E38,'Affl. Prov. 2011 - Lunedì'!E39)</f>
        <v>3684</v>
      </c>
      <c r="D18" s="75">
        <f>SUM('Affl. Prov. 2011 - Lunedì'!F18:F20,'Affl. Prov. 2011 - Lunedì'!F28,'Affl. Prov. 2011 - Lunedì'!F29,'Affl. Prov. 2011 - Lunedì'!F30,'Affl. Prov. 2011 - Lunedì'!F31,'Affl. Prov. 2011 - Lunedì'!F37,'Affl. Prov. 2011 - Lunedì'!F38,'Affl. Prov. 2011 - Lunedì'!F39)</f>
        <v>4135</v>
      </c>
      <c r="E18" s="75">
        <f>SUM(C18:D18)</f>
        <v>7819</v>
      </c>
      <c r="F18" s="76">
        <f>SUM('Affl. Prov. 2011 - Lunedì'!I18:I20,'Affl. Prov. 2011 - Lunedì'!I28,'Affl. Prov. 2011 - Lunedì'!I29,'Affl. Prov. 2011 - Lunedì'!I30,'Affl. Prov. 2011 - Lunedì'!I31,'Affl. Prov. 2011 - Lunedì'!I37,'Affl. Prov. 2011 - Lunedì'!I38,'Affl. Prov. 2011 - Lunedì'!I39)</f>
        <v>2016</v>
      </c>
      <c r="G18" s="76">
        <f>SUM('Affl. Prov. 2011 - Lunedì'!K18:K20,'Affl. Prov. 2011 - Lunedì'!K28,'Affl. Prov. 2011 - Lunedì'!K29,'Affl. Prov. 2011 - Lunedì'!K30,'Affl. Prov. 2011 - Lunedì'!K31,'Affl. Prov. 2011 - Lunedì'!K37,'Affl. Prov. 2011 - Lunedì'!K38,'Affl. Prov. 2011 - Lunedì'!K39)</f>
        <v>2140</v>
      </c>
      <c r="H18" s="76">
        <f aca="true" t="shared" si="0" ref="H18:H28">SUM(F18:G18)</f>
        <v>4156</v>
      </c>
      <c r="I18" s="77">
        <f aca="true" t="shared" si="1" ref="I18:I28">F18/C18</f>
        <v>0.5472312703583062</v>
      </c>
      <c r="J18" s="77">
        <f aca="true" t="shared" si="2" ref="J18:J28">G18/D18</f>
        <v>0.5175332527206772</v>
      </c>
      <c r="K18" s="78">
        <f aca="true" t="shared" si="3" ref="K18:K28">H18/E18</f>
        <v>0.531525770558895</v>
      </c>
      <c r="L18" s="5"/>
    </row>
    <row r="19" spans="1:12" ht="12.75">
      <c r="A19" s="6"/>
      <c r="B19" s="4"/>
      <c r="C19" s="74"/>
      <c r="D19" s="74"/>
      <c r="E19" s="74"/>
      <c r="F19" s="83"/>
      <c r="G19" s="83"/>
      <c r="H19" s="49"/>
      <c r="I19" s="73"/>
      <c r="J19" s="73"/>
      <c r="K19" s="73"/>
      <c r="L19" s="5"/>
    </row>
    <row r="20" spans="1:12" ht="12.75">
      <c r="A20" s="6"/>
      <c r="B20" s="79" t="s">
        <v>113</v>
      </c>
      <c r="C20" s="75">
        <f>SUM('Affl. Prov. 2011 - Lunedì'!E22:E25,'Affl. Prov. 2011 - Lunedì'!E35:E36,'Affl. Prov. 2011 - Lunedì'!E43,'Affl. Prov. 2011 - Lunedì'!E53:E57)</f>
        <v>4093</v>
      </c>
      <c r="D20" s="75">
        <f>SUM('Affl. Prov. 2011 - Lunedì'!F22:F25,'Affl. Prov. 2011 - Lunedì'!F35:F36,'Affl. Prov. 2011 - Lunedì'!F43,'Affl. Prov. 2011 - Lunedì'!F53:F57)</f>
        <v>4683</v>
      </c>
      <c r="E20" s="75">
        <f>SUM(C20:D20)</f>
        <v>8776</v>
      </c>
      <c r="F20" s="76">
        <f>SUM('Affl. Prov. 2011 - Lunedì'!I22:I25,'Affl. Prov. 2011 - Lunedì'!I35:I36,'Affl. Prov. 2011 - Lunedì'!I43,'Affl. Prov. 2011 - Lunedì'!I53:I57)</f>
        <v>2320</v>
      </c>
      <c r="G20" s="76">
        <f>SUM('Affl. Prov. 2011 - Lunedì'!K22:K25,'Affl. Prov. 2011 - Lunedì'!K35:K36,'Affl. Prov. 2011 - Lunedì'!K43,'Affl. Prov. 2011 - Lunedì'!K53:K57)</f>
        <v>2561</v>
      </c>
      <c r="H20" s="76">
        <f t="shared" si="0"/>
        <v>4881</v>
      </c>
      <c r="I20" s="77">
        <f t="shared" si="1"/>
        <v>0.5668214023943318</v>
      </c>
      <c r="J20" s="77">
        <f t="shared" si="2"/>
        <v>0.5468716634635917</v>
      </c>
      <c r="K20" s="78">
        <f t="shared" si="3"/>
        <v>0.556175934366454</v>
      </c>
      <c r="L20" s="5"/>
    </row>
    <row r="21" spans="1:12" ht="12.75">
      <c r="A21" s="6"/>
      <c r="B21" s="4"/>
      <c r="C21" s="74"/>
      <c r="D21" s="74"/>
      <c r="E21" s="74"/>
      <c r="F21" s="83"/>
      <c r="G21" s="83"/>
      <c r="H21" s="49"/>
      <c r="I21" s="73"/>
      <c r="J21" s="73"/>
      <c r="K21" s="73"/>
      <c r="L21" s="5"/>
    </row>
    <row r="22" spans="1:12" ht="12.75">
      <c r="A22" s="6"/>
      <c r="B22" s="79" t="s">
        <v>114</v>
      </c>
      <c r="C22" s="75">
        <f>SUM('Affl. Prov. 2011 - Lunedì'!E32,'Affl. Prov. 2011 - Lunedì'!E40,'Affl. Prov. 2011 - Lunedì'!E42,'Affl. Prov. 2011 - Lunedì'!E44,'Affl. Prov. 2011 - Lunedì'!E45,'Affl. Prov. 2011 - Lunedì'!E46,'Affl. Prov. 2011 - Lunedì'!E47)</f>
        <v>2725</v>
      </c>
      <c r="D22" s="75">
        <f>SUM('Affl. Prov. 2011 - Lunedì'!F32,'Affl. Prov. 2011 - Lunedì'!F40,'Affl. Prov. 2011 - Lunedì'!F42,'Affl. Prov. 2011 - Lunedì'!F44,'Affl. Prov. 2011 - Lunedì'!F45,'Affl. Prov. 2011 - Lunedì'!F46,'Affl. Prov. 2011 - Lunedì'!F47)</f>
        <v>3051</v>
      </c>
      <c r="E22" s="75">
        <f>SUM(C22:D22)</f>
        <v>5776</v>
      </c>
      <c r="F22" s="76">
        <f>SUM('Affl. Prov. 2011 - Lunedì'!I32,'Affl. Prov. 2011 - Lunedì'!I40,'Affl. Prov. 2011 - Lunedì'!I42,'Affl. Prov. 2011 - Lunedì'!I44,'Affl. Prov. 2011 - Lunedì'!I45,'Affl. Prov. 2011 - Lunedì'!I46,'Affl. Prov. 2011 - Lunedì'!I47)</f>
        <v>1510</v>
      </c>
      <c r="G22" s="76">
        <f>SUM('Affl. Prov. 2011 - Lunedì'!K32,'Affl. Prov. 2011 - Lunedì'!K40,'Affl. Prov. 2011 - Lunedì'!K42,'Affl. Prov. 2011 - Lunedì'!K44,'Affl. Prov. 2011 - Lunedì'!K45,'Affl. Prov. 2011 - Lunedì'!K46,'Affl. Prov. 2011 - Lunedì'!K47)</f>
        <v>1624</v>
      </c>
      <c r="H22" s="76">
        <f t="shared" si="0"/>
        <v>3134</v>
      </c>
      <c r="I22" s="77">
        <f t="shared" si="1"/>
        <v>0.5541284403669725</v>
      </c>
      <c r="J22" s="77">
        <f t="shared" si="2"/>
        <v>0.5322844968862668</v>
      </c>
      <c r="K22" s="78">
        <f t="shared" si="3"/>
        <v>0.542590027700831</v>
      </c>
      <c r="L22" s="5"/>
    </row>
    <row r="23" spans="1:12" ht="12.75">
      <c r="A23" s="6"/>
      <c r="B23" s="4"/>
      <c r="C23" s="74"/>
      <c r="D23" s="74"/>
      <c r="E23" s="74"/>
      <c r="F23" s="83"/>
      <c r="G23" s="83"/>
      <c r="H23" s="49"/>
      <c r="I23" s="73"/>
      <c r="J23" s="73"/>
      <c r="K23" s="73"/>
      <c r="L23" s="5"/>
    </row>
    <row r="24" spans="1:12" ht="12.75">
      <c r="A24" s="6"/>
      <c r="B24" s="79" t="s">
        <v>115</v>
      </c>
      <c r="C24" s="75">
        <f>SUM('Affl. Prov. 2011 - Lunedì'!E13:E15,'Affl. Prov. 2011 - Lunedì'!E26,'Affl. Prov. 2011 - Lunedì'!E27,'Affl. Prov. 2011 - Lunedì'!E33,'Affl. Prov. 2011 - Lunedì'!E34,'Affl. Prov. 2011 - Lunedì'!E41,'Affl. Prov. 2011 - Lunedì'!E48,'Affl. Prov. 2011 - Lunedì'!E49,'Affl. Prov. 2011 - Lunedì'!E50,'Affl. Prov. 2011 - Lunedì'!E51)</f>
        <v>4317</v>
      </c>
      <c r="D24" s="75">
        <f>SUM('Affl. Prov. 2011 - Lunedì'!F13:F15,'Affl. Prov. 2011 - Lunedì'!F26,'Affl. Prov. 2011 - Lunedì'!F27,'Affl. Prov. 2011 - Lunedì'!F33,'Affl. Prov. 2011 - Lunedì'!F34,'Affl. Prov. 2011 - Lunedì'!F41,'Affl. Prov. 2011 - Lunedì'!F48,'Affl. Prov. 2011 - Lunedì'!F49,'Affl. Prov. 2011 - Lunedì'!F50,'Affl. Prov. 2011 - Lunedì'!F51)</f>
        <v>4803</v>
      </c>
      <c r="E24" s="75">
        <f>SUM(C24:D24)</f>
        <v>9120</v>
      </c>
      <c r="F24" s="76">
        <f>SUM('Affl. Prov. 2011 - Lunedì'!I13:I15,'Affl. Prov. 2011 - Lunedì'!I26,'Affl. Prov. 2011 - Lunedì'!I27,'Affl. Prov. 2011 - Lunedì'!I33,'Affl. Prov. 2011 - Lunedì'!I34,'Affl. Prov. 2011 - Lunedì'!I41,'Affl. Prov. 2011 - Lunedì'!I48,'Affl. Prov. 2011 - Lunedì'!I49,'Affl. Prov. 2011 - Lunedì'!I50,'Affl. Prov. 2011 - Lunedì'!I51)</f>
        <v>2330</v>
      </c>
      <c r="G24" s="76">
        <f>SUM('Affl. Prov. 2011 - Lunedì'!K13:K15,'Affl. Prov. 2011 - Lunedì'!K26,'Affl. Prov. 2011 - Lunedì'!K27,'Affl. Prov. 2011 - Lunedì'!K33,'Affl. Prov. 2011 - Lunedì'!K34,'Affl. Prov. 2011 - Lunedì'!K41,'Affl. Prov. 2011 - Lunedì'!K48,'Affl. Prov. 2011 - Lunedì'!K49,'Affl. Prov. 2011 - Lunedì'!K50,'Affl. Prov. 2011 - Lunedì'!K51)</f>
        <v>2503</v>
      </c>
      <c r="H24" s="76">
        <f t="shared" si="0"/>
        <v>4833</v>
      </c>
      <c r="I24" s="77">
        <f t="shared" si="1"/>
        <v>0.5397266620338198</v>
      </c>
      <c r="J24" s="77">
        <f t="shared" si="2"/>
        <v>0.5211326254424318</v>
      </c>
      <c r="K24" s="78">
        <f t="shared" si="3"/>
        <v>0.5299342105263158</v>
      </c>
      <c r="L24" s="5"/>
    </row>
    <row r="25" spans="1:12" ht="12.75">
      <c r="A25" s="6"/>
      <c r="B25" s="4"/>
      <c r="C25" s="74"/>
      <c r="D25" s="74"/>
      <c r="E25" s="74"/>
      <c r="F25" s="13"/>
      <c r="G25" s="13"/>
      <c r="H25" s="49"/>
      <c r="I25" s="73"/>
      <c r="J25" s="73"/>
      <c r="K25" s="73"/>
      <c r="L25" s="5"/>
    </row>
    <row r="26" spans="1:12" ht="12.75">
      <c r="A26" s="6"/>
      <c r="B26" s="80"/>
      <c r="C26" s="74"/>
      <c r="D26" s="74"/>
      <c r="E26" s="74"/>
      <c r="F26" s="81"/>
      <c r="G26" s="81"/>
      <c r="H26" s="81"/>
      <c r="I26" s="82"/>
      <c r="J26" s="82"/>
      <c r="K26" s="82"/>
      <c r="L26" s="5"/>
    </row>
    <row r="27" spans="1:12" ht="12.75">
      <c r="A27" s="6"/>
      <c r="B27" s="4"/>
      <c r="C27" s="74"/>
      <c r="D27" s="74"/>
      <c r="E27" s="74"/>
      <c r="F27" s="13"/>
      <c r="G27" s="13"/>
      <c r="H27" s="49"/>
      <c r="I27" s="73"/>
      <c r="J27" s="73"/>
      <c r="K27" s="73"/>
      <c r="L27" s="5"/>
    </row>
    <row r="28" spans="1:12" ht="12.75">
      <c r="A28" s="6"/>
      <c r="B28" s="79" t="s">
        <v>116</v>
      </c>
      <c r="C28" s="75">
        <f>SUM(C16:C27)</f>
        <v>17773</v>
      </c>
      <c r="D28" s="75">
        <f>SUM(D16:D27)</f>
        <v>20179</v>
      </c>
      <c r="E28" s="75">
        <f>SUM(E16:E27)</f>
        <v>37952</v>
      </c>
      <c r="F28" s="76">
        <f>SUM(F16:F27)</f>
        <v>9597</v>
      </c>
      <c r="G28" s="76">
        <f>SUM(G16:G27)</f>
        <v>10535</v>
      </c>
      <c r="H28" s="76">
        <f t="shared" si="0"/>
        <v>20132</v>
      </c>
      <c r="I28" s="77">
        <f t="shared" si="1"/>
        <v>0.5399763686490744</v>
      </c>
      <c r="J28" s="77">
        <f t="shared" si="2"/>
        <v>0.5220774072055107</v>
      </c>
      <c r="K28" s="78">
        <f t="shared" si="3"/>
        <v>0.5304595278246206</v>
      </c>
      <c r="L28" s="5"/>
    </row>
    <row r="29" spans="1:12" ht="12.75">
      <c r="A29" s="6"/>
      <c r="B29" s="4"/>
      <c r="C29" s="4"/>
      <c r="D29" s="13"/>
      <c r="E29" s="4"/>
      <c r="F29" s="4"/>
      <c r="G29" s="4"/>
      <c r="H29" s="4"/>
      <c r="I29" s="4"/>
      <c r="J29" s="4"/>
      <c r="K29" s="4"/>
      <c r="L29" s="5"/>
    </row>
    <row r="30" spans="1:12" ht="13.5" thickBo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</sheetData>
  <sheetProtection password="8351" sheet="1" objects="1" scenarios="1"/>
  <mergeCells count="4">
    <mergeCell ref="A6:L6"/>
    <mergeCell ref="A4:L4"/>
    <mergeCell ref="A3:L3"/>
    <mergeCell ref="A8:L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4:E14"/>
  <sheetViews>
    <sheetView zoomScalePageLayoutView="0" workbookViewId="0" topLeftCell="A1">
      <selection activeCell="E14" sqref="E14"/>
    </sheetView>
  </sheetViews>
  <sheetFormatPr defaultColWidth="9.140625" defaultRowHeight="12.75"/>
  <cols>
    <col min="4" max="4" width="14.8515625" style="0" customWidth="1"/>
    <col min="5" max="5" width="21.28125" style="0" customWidth="1"/>
  </cols>
  <sheetData>
    <row r="14" spans="3:5" ht="34.5">
      <c r="C14" s="118" t="s">
        <v>123</v>
      </c>
      <c r="D14" s="118"/>
      <c r="E14" s="86">
        <f>Riepiloghi!$E$20</f>
        <v>0.5304595278246206</v>
      </c>
    </row>
  </sheetData>
  <sheetProtection/>
  <mergeCells count="1"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 </cp:lastModifiedBy>
  <cp:lastPrinted>2011-05-16T13:27:28Z</cp:lastPrinted>
  <dcterms:created xsi:type="dcterms:W3CDTF">2001-09-21T09:51:04Z</dcterms:created>
  <dcterms:modified xsi:type="dcterms:W3CDTF">2011-05-30T13:33:12Z</dcterms:modified>
  <cp:category/>
  <cp:version/>
  <cp:contentType/>
  <cp:contentStatus/>
</cp:coreProperties>
</file>